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workbookProtection lockStructure="1"/>
  <bookViews>
    <workbookView xWindow="0" yWindow="0" windowWidth="25600" windowHeight="14760" tabRatio="804"/>
  </bookViews>
  <sheets>
    <sheet name="BS simple" sheetId="1" r:id="rId1"/>
  </sheets>
  <definedNames>
    <definedName name="_10Excel_BuiltIn_Print_Area_21">"$#REF !.$#REF !$#REF !"</definedName>
    <definedName name="_11Excel_BuiltIn_Print_Area_22">"$#REF !.$#REF !$#REF !"</definedName>
    <definedName name="_12Excel_BuiltIn_Print_Area_23">"$#REF !.$#REF !$#REF !"</definedName>
    <definedName name="_13Excel_BuiltIn_Print_Area_24">"$#REF !.$#REF !$#REF !"</definedName>
    <definedName name="_14Excel_BuiltIn_Print_Area_25">"$#REF !.$#REF !$#REF !"</definedName>
    <definedName name="_15Excel_BuiltIn_Print_Area_26">"$#REF !.$#REF !$#REF !"</definedName>
    <definedName name="_16Excel_BuiltIn_Print_Area_27">"$#REF !.$#REF !$#REF !"</definedName>
    <definedName name="_17Excel_BuiltIn_Print_Area_28">"$#REF !.$#REF !$#REF !"</definedName>
    <definedName name="_18Excel_BuiltIn_Print_Area_29">"$#REF !.$#REF !$#REF !"</definedName>
    <definedName name="_19Excel_BuiltIn_Print_Area_30">"$#REF !.$#REF !$#REF !"</definedName>
    <definedName name="_1Excel_BuiltIn_Print_Area_12">"$#REF !.$#REF !$#REF !"</definedName>
    <definedName name="_20Excel_BuiltIn_Print_Area_31">"$#REF !.$#REF !$#REF !"</definedName>
    <definedName name="_21Excel_BuiltIn_Print_Area_32">"$#REF !.$#REF !$#REF !"</definedName>
    <definedName name="_22Excel_BuiltIn_Print_Area_33">"$#REF !.$#REF !$#REF !"</definedName>
    <definedName name="_23Excel_BuiltIn_Print_Area_34">"$#REF !.$#REF !$#REF !"</definedName>
    <definedName name="_24Excel_BuiltIn_Print_Area_35">"$#REF !.$#REF !$#REF !"</definedName>
    <definedName name="_2Excel_BuiltIn_Print_Area_13">"$#REF !.$#REF !$#REF !"</definedName>
    <definedName name="_3Excel_BuiltIn_Print_Area_14">"$#REF !.$#REF !$#REF !"</definedName>
    <definedName name="_4Excel_BuiltIn_Print_Area_15">"$#REF !.$#REF !$#REF !"</definedName>
    <definedName name="_5Excel_BuiltIn_Print_Area_16">"$#REF !.$#REF !$#REF !"</definedName>
    <definedName name="_6Excel_BuiltIn_Print_Area_17">"$#REF !.$#REF !$#REF !"</definedName>
    <definedName name="_7Excel_BuiltIn_Print_Area_18">"$#REF !.$#REF !$#REF !"</definedName>
    <definedName name="_8Excel_BuiltIn_Print_Area_19">"$#REF !.$#REF !$#REF !"</definedName>
    <definedName name="_9Excel_BuiltIn_Print_Area_20">"$#REF !.$#REF !$#REF !"</definedName>
    <definedName name="Excel_BuiltIn_Print_Area_1_1">#REF!</definedName>
    <definedName name="Excel_BuiltIn_Print_Area_10_1">#REF!</definedName>
    <definedName name="Excel_BuiltIn_Print_Area_11_1">#REF!</definedName>
    <definedName name="Excel_BuiltIn_Print_Area_13_1">"$#REF !.$#REF !$#REF !"</definedName>
    <definedName name="Excel_BuiltIn_Print_Area_2_1">#REF!</definedName>
    <definedName name="Excel_BuiltIn_Print_Area_24">"$#REF !.$#REF !$#REF !"</definedName>
    <definedName name="Excel_BuiltIn_Print_Area_25">"$#REF !.$#REF !$#REF !"</definedName>
    <definedName name="Excel_BuiltIn_Print_Area_26">"$#REF !.$#REF !$#REF !"</definedName>
    <definedName name="Excel_BuiltIn_Print_Area_27">"$#REF !.$#REF !$#REF !"</definedName>
    <definedName name="Excel_BuiltIn_Print_Area_28">"$#REF !.$#REF !$#REF !"</definedName>
    <definedName name="Excel_BuiltIn_Print_Area_29">"$#REF !.$#REF !$#REF !"</definedName>
    <definedName name="Excel_BuiltIn_Print_Area_3_1">#REF!</definedName>
    <definedName name="Excel_BuiltIn_Print_Area_30">"$#REF !.$#REF !$#REF !"</definedName>
    <definedName name="Excel_BuiltIn_Print_Area_31">"$#REF !.$#REF !$#REF !"</definedName>
    <definedName name="Excel_BuiltIn_Print_Area_32">"$#REF !.$#REF !$#REF !"</definedName>
    <definedName name="Excel_BuiltIn_Print_Area_33">"$#REF !.$#REF !$#REF !"</definedName>
    <definedName name="Excel_BuiltIn_Print_Area_34">"$#REF !.$#REF !$#REF !"</definedName>
    <definedName name="Excel_BuiltIn_Print_Area_35">"$#REF !.$#REF !$#REF !"</definedName>
    <definedName name="Excel_BuiltIn_Print_Area_36_1">'BS simple'!$A$1:$Q$78</definedName>
    <definedName name="Excel_BuiltIn_Print_Area_4_1">#REF!</definedName>
    <definedName name="Excel_BuiltIn_Print_Area_5_1">#REF!</definedName>
    <definedName name="Excel_BuiltIn_Print_Area_6_1">#REF!</definedName>
    <definedName name="Excel_BuiltIn_Print_Area_7_1">#REF!</definedName>
    <definedName name="Excel_BuiltIn_Print_Area_8_1">#REF!</definedName>
    <definedName name="Excel_BuiltIn_Print_Area_9_1">#REF!</definedName>
    <definedName name="_xlnm.Print_Area" localSheetId="0">'BS simple'!$A$1:$Q$79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25" i="1" l="1"/>
  <c r="E11" i="1"/>
  <c r="S39" i="1"/>
  <c r="Q11" i="1"/>
  <c r="P23" i="1"/>
  <c r="N28" i="1"/>
  <c r="W5" i="1"/>
  <c r="G3" i="1"/>
  <c r="B15" i="1"/>
  <c r="C15" i="1"/>
  <c r="N17" i="1"/>
  <c r="G23" i="1"/>
  <c r="G24" i="1"/>
  <c r="S27" i="1"/>
  <c r="L28" i="1"/>
  <c r="L30" i="1"/>
  <c r="P30" i="1"/>
  <c r="K31" i="1"/>
  <c r="N35" i="1"/>
  <c r="P35" i="1"/>
  <c r="N36" i="1"/>
  <c r="P36" i="1"/>
  <c r="N41" i="1"/>
  <c r="F40" i="1"/>
  <c r="A48" i="1"/>
  <c r="A49" i="1"/>
  <c r="A50" i="1"/>
  <c r="P55" i="1"/>
  <c r="L56" i="1"/>
  <c r="P56" i="1"/>
  <c r="P57" i="1"/>
  <c r="P58" i="1"/>
  <c r="P59" i="1"/>
  <c r="D64" i="1"/>
  <c r="F64" i="1"/>
  <c r="H68" i="1"/>
  <c r="B81" i="1"/>
  <c r="C81" i="1"/>
  <c r="D81" i="1"/>
  <c r="E81" i="1"/>
  <c r="F81" i="1"/>
  <c r="G81" i="1"/>
  <c r="H81" i="1"/>
  <c r="I81" i="1"/>
  <c r="J81" i="1"/>
  <c r="K81" i="1"/>
  <c r="L81" i="1"/>
  <c r="M81" i="1"/>
  <c r="N81" i="1"/>
  <c r="O81" i="1"/>
  <c r="P81" i="1"/>
  <c r="B82" i="1"/>
  <c r="C82" i="1"/>
  <c r="D82" i="1"/>
  <c r="E82" i="1"/>
  <c r="F82" i="1"/>
  <c r="G82" i="1"/>
  <c r="H82" i="1"/>
  <c r="I82" i="1"/>
  <c r="J82" i="1"/>
  <c r="K82" i="1"/>
  <c r="L82" i="1"/>
  <c r="M82" i="1"/>
  <c r="N82" i="1"/>
  <c r="O82" i="1"/>
  <c r="P82" i="1"/>
  <c r="Q82" i="1"/>
  <c r="W20" i="1"/>
  <c r="A65" i="1"/>
  <c r="S15" i="1"/>
  <c r="V9" i="1"/>
  <c r="G44" i="1"/>
  <c r="A66" i="1"/>
  <c r="H65" i="1"/>
  <c r="D67" i="1"/>
  <c r="D69" i="1"/>
  <c r="D72" i="1"/>
  <c r="P76" i="1"/>
  <c r="B13" i="1"/>
  <c r="B14" i="1"/>
  <c r="G66" i="1"/>
  <c r="H70" i="1"/>
  <c r="E66" i="1"/>
  <c r="F67" i="1"/>
  <c r="F69" i="1"/>
  <c r="F72" i="1"/>
  <c r="P73" i="1"/>
  <c r="I58" i="1"/>
  <c r="G25" i="1"/>
  <c r="P72" i="1"/>
  <c r="P75" i="1"/>
  <c r="L34" i="1"/>
  <c r="P34" i="1"/>
  <c r="L31" i="1"/>
  <c r="P31" i="1"/>
  <c r="P28" i="1"/>
  <c r="I56" i="1"/>
  <c r="P61" i="1"/>
  <c r="C44" i="1"/>
  <c r="L29" i="1"/>
  <c r="P29" i="1"/>
  <c r="L32" i="1"/>
  <c r="P32" i="1"/>
  <c r="L33" i="1"/>
  <c r="P33" i="1"/>
  <c r="C13" i="1"/>
  <c r="C14" i="1"/>
  <c r="D15" i="1"/>
  <c r="O51" i="1"/>
  <c r="P37" i="1"/>
  <c r="L45" i="1"/>
  <c r="P45" i="1"/>
  <c r="E15" i="1"/>
  <c r="D13" i="1"/>
  <c r="D14" i="1"/>
  <c r="L43" i="1"/>
  <c r="P43" i="1"/>
  <c r="L44" i="1"/>
  <c r="P44" i="1"/>
  <c r="L46" i="1"/>
  <c r="P46" i="1"/>
  <c r="L41" i="1"/>
  <c r="P41" i="1"/>
  <c r="L47" i="1"/>
  <c r="P47" i="1"/>
  <c r="L42" i="1"/>
  <c r="P42" i="1"/>
  <c r="L48" i="1"/>
  <c r="L50" i="1"/>
  <c r="P50" i="1"/>
  <c r="E13" i="1"/>
  <c r="E14" i="1"/>
  <c r="F15" i="1"/>
  <c r="P48" i="1"/>
  <c r="L49" i="1"/>
  <c r="P49" i="1"/>
  <c r="G15" i="1"/>
  <c r="F13" i="1"/>
  <c r="F14" i="1"/>
  <c r="P51" i="1"/>
  <c r="P52" i="1"/>
  <c r="P66" i="1"/>
  <c r="G13" i="1"/>
  <c r="G14" i="1"/>
  <c r="H15" i="1"/>
  <c r="P63" i="1"/>
  <c r="I15" i="1"/>
  <c r="H13" i="1"/>
  <c r="H14" i="1"/>
  <c r="I13" i="1"/>
  <c r="I14" i="1"/>
  <c r="J15" i="1"/>
  <c r="K15" i="1"/>
  <c r="J13" i="1"/>
  <c r="J14" i="1"/>
  <c r="K13" i="1"/>
  <c r="K14" i="1"/>
  <c r="L15" i="1"/>
  <c r="M15" i="1"/>
  <c r="L13" i="1"/>
  <c r="L14" i="1"/>
  <c r="M13" i="1"/>
  <c r="M14" i="1"/>
  <c r="N15" i="1"/>
  <c r="O15" i="1"/>
  <c r="N13" i="1"/>
  <c r="N14" i="1"/>
  <c r="O13" i="1"/>
  <c r="O14" i="1"/>
  <c r="P15" i="1"/>
  <c r="B19" i="1"/>
  <c r="P13" i="1"/>
  <c r="P14" i="1"/>
  <c r="B26" i="1"/>
  <c r="B18" i="1"/>
  <c r="C19" i="1"/>
  <c r="D19" i="1"/>
  <c r="C26" i="1"/>
  <c r="C18" i="1"/>
  <c r="D26" i="1"/>
  <c r="D18" i="1"/>
  <c r="E19" i="1"/>
  <c r="F19" i="1"/>
  <c r="E26" i="1"/>
  <c r="E18" i="1"/>
  <c r="F26" i="1"/>
  <c r="F18" i="1"/>
  <c r="G19" i="1"/>
  <c r="H19" i="1"/>
  <c r="G26" i="1"/>
  <c r="G18" i="1"/>
  <c r="H26" i="1"/>
  <c r="H18" i="1"/>
  <c r="I19" i="1"/>
  <c r="J19" i="1"/>
  <c r="I26" i="1"/>
  <c r="I18" i="1"/>
  <c r="J26" i="1"/>
  <c r="J18" i="1"/>
  <c r="K19" i="1"/>
  <c r="L19" i="1"/>
  <c r="K26" i="1"/>
  <c r="K18" i="1"/>
  <c r="L26" i="1"/>
  <c r="L18" i="1"/>
  <c r="M19" i="1"/>
  <c r="N19" i="1"/>
  <c r="M26" i="1"/>
  <c r="M18" i="1"/>
  <c r="O19" i="1"/>
  <c r="N26" i="1"/>
  <c r="N18" i="1"/>
  <c r="P19" i="1"/>
  <c r="P26" i="1"/>
  <c r="P18" i="1"/>
  <c r="Q19" i="1"/>
  <c r="Q26" i="1"/>
  <c r="Q18" i="1"/>
  <c r="O26" i="1"/>
  <c r="O18" i="1"/>
  <c r="Q22" i="1"/>
</calcChain>
</file>

<file path=xl/comments1.xml><?xml version="1.0" encoding="utf-8"?>
<comments xmlns="http://schemas.openxmlformats.org/spreadsheetml/2006/main">
  <authors>
    <author/>
  </authors>
  <commentList>
    <comment ref="F4" authorId="0">
      <text>
        <r>
          <rPr>
            <b/>
            <sz val="10"/>
            <rFont val="Arial"/>
            <family val="2"/>
          </rPr>
          <t xml:space="preserve">SPAMAF :
</t>
        </r>
        <r>
          <rPr>
            <sz val="10"/>
            <rFont val="Arial"/>
            <family val="2"/>
          </rPr>
          <t xml:space="preserve">Afin d'éviter des anomalies dans le calendrier, noter le mois au format date : </t>
        </r>
        <r>
          <rPr>
            <b/>
            <sz val="10"/>
            <rFont val="Arial"/>
            <family val="2"/>
          </rPr>
          <t xml:space="preserve">01/01/aa
…. à partir de 2013 seulement
</t>
        </r>
        <r>
          <rPr>
            <b/>
            <sz val="10"/>
            <color indexed="10"/>
            <rFont val="Arial"/>
            <family val="2"/>
          </rPr>
          <t xml:space="preserve">
Pour les réeditons de BS de 2007 à 2012, nous contacter.</t>
        </r>
      </text>
    </comment>
    <comment ref="S8" authorId="0">
      <text>
        <r>
          <rPr>
            <b/>
            <sz val="10"/>
            <rFont val="Arial"/>
            <family val="2"/>
          </rPr>
          <t xml:space="preserve">SPAMAF : 
</t>
        </r>
        <r>
          <rPr>
            <sz val="10"/>
            <rFont val="Arial"/>
            <family val="2"/>
          </rPr>
          <t>Cocher une seule des 3 cases au choix</t>
        </r>
      </text>
    </comment>
    <comment ref="A9" authorId="0">
      <text>
        <r>
          <rPr>
            <b/>
            <sz val="9"/>
            <color indexed="8"/>
            <rFont val="Tahoma"/>
            <family val="2"/>
          </rPr>
          <t xml:space="preserve">SPAMAF :
</t>
        </r>
        <r>
          <rPr>
            <sz val="9"/>
            <color indexed="8"/>
            <rFont val="Tahoma"/>
            <family val="2"/>
          </rPr>
          <t>N° URSSAF ou Pajemploi</t>
        </r>
      </text>
    </comment>
    <comment ref="S10" authorId="0">
      <text>
        <r>
          <rPr>
            <b/>
            <sz val="10"/>
            <rFont val="Arial"/>
            <family val="2"/>
          </rPr>
          <t xml:space="preserve">SPAMAF : 
</t>
        </r>
        <r>
          <rPr>
            <sz val="10"/>
            <rFont val="Arial"/>
            <family val="2"/>
          </rPr>
          <t>Cocher une seule des 3 cases au choix</t>
        </r>
      </text>
    </comment>
    <comment ref="S12" authorId="0">
      <text>
        <r>
          <rPr>
            <b/>
            <sz val="10"/>
            <rFont val="Arial"/>
            <family val="2"/>
          </rPr>
          <t xml:space="preserve">SPAMAF : 
</t>
        </r>
        <r>
          <rPr>
            <sz val="10"/>
            <rFont val="Arial"/>
            <family val="2"/>
          </rPr>
          <t>Cocher une seule des 3 cases au choix</t>
        </r>
      </text>
    </comment>
    <comment ref="A16" authorId="0">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17" authorId="0">
      <text>
        <r>
          <rPr>
            <b/>
            <sz val="10"/>
            <color indexed="8"/>
            <rFont val="Tahoma"/>
            <family val="2"/>
          </rPr>
          <t xml:space="preserve">SPAMAF :
</t>
        </r>
        <r>
          <rPr>
            <b/>
            <sz val="10"/>
            <color indexed="10"/>
            <rFont val="Tahoma"/>
            <family val="2"/>
          </rPr>
          <t xml:space="preserve">Notez le motif UNIQUEMENT en cas de </t>
        </r>
        <r>
          <rPr>
            <b/>
            <u/>
            <sz val="10"/>
            <color indexed="10"/>
            <rFont val="Tahoma"/>
            <family val="2"/>
          </rPr>
          <t>journée entière</t>
        </r>
        <r>
          <rPr>
            <b/>
            <sz val="10"/>
            <color indexed="10"/>
            <rFont val="Tahoma"/>
            <family val="2"/>
          </rPr>
          <t xml:space="preserve"> d'absence, prévue ou non.
</t>
        </r>
        <r>
          <rPr>
            <sz val="11"/>
            <color indexed="20"/>
            <rFont val="Tahoma"/>
            <family val="2"/>
          </rPr>
          <t xml:space="preserve">S'il n'y a pas de </t>
        </r>
        <r>
          <rPr>
            <u/>
            <sz val="11"/>
            <color indexed="20"/>
            <rFont val="Tahoma"/>
            <family val="2"/>
          </rPr>
          <t>journée entière d'absence</t>
        </r>
        <r>
          <rPr>
            <sz val="11"/>
            <color indexed="20"/>
            <rFont val="Tahoma"/>
            <family val="2"/>
          </rPr>
          <t xml:space="preserve">, veillez à ce que les cellules en ligne [17] et [21] soient bien </t>
        </r>
        <r>
          <rPr>
            <b/>
            <sz val="11"/>
            <color indexed="20"/>
            <rFont val="Tahoma"/>
            <family val="2"/>
          </rPr>
          <t>vides</t>
        </r>
        <r>
          <rPr>
            <sz val="11"/>
            <color indexed="20"/>
            <rFont val="Tahoma"/>
            <family val="2"/>
          </rPr>
          <t xml:space="preserve"> !
</t>
        </r>
        <r>
          <rPr>
            <b/>
            <sz val="11"/>
            <color indexed="20"/>
            <rFont val="Tahoma"/>
            <family val="2"/>
          </rPr>
          <t>Ne pas saisir le caractère « Espace » pour effacer le contenu d'une cellule</t>
        </r>
        <r>
          <rPr>
            <sz val="11"/>
            <color indexed="20"/>
            <rFont val="Tahoma"/>
            <family val="2"/>
          </rPr>
          <t xml:space="preserve">, ce qui fausserait le résultat de plusieurs cellules, mais la touche [Suppr] ou [Del] !!!
</t>
        </r>
        <r>
          <rPr>
            <sz val="9"/>
            <color indexed="16"/>
            <rFont val="Tahoma"/>
            <family val="2"/>
          </rPr>
          <t xml:space="preserve">
</t>
        </r>
        <r>
          <rPr>
            <b/>
            <sz val="10"/>
            <color indexed="17"/>
            <rFont val="Arial"/>
            <family val="2"/>
          </rPr>
          <t xml:space="preserve">Comme </t>
        </r>
        <r>
          <rPr>
            <b/>
            <u/>
            <sz val="10"/>
            <color indexed="17"/>
            <rFont val="Arial"/>
            <family val="2"/>
          </rPr>
          <t>par exemple</t>
        </r>
        <r>
          <rPr>
            <b/>
            <sz val="10"/>
            <color indexed="17"/>
            <rFont val="Arial"/>
            <family val="2"/>
          </rPr>
          <t xml:space="preserve"> pour les journées d'Abs. Rémunérées :
</t>
        </r>
        <r>
          <rPr>
            <sz val="10"/>
            <color indexed="17"/>
            <rFont val="Arial"/>
            <family val="2"/>
          </rPr>
          <t>- maladie d'enfant non justifié (</t>
        </r>
        <r>
          <rPr>
            <b/>
            <sz val="10"/>
            <color indexed="17"/>
            <rFont val="Arial"/>
            <family val="2"/>
          </rPr>
          <t>AbsR</t>
        </r>
        <r>
          <rPr>
            <sz val="10"/>
            <color indexed="17"/>
            <rFont val="Arial"/>
            <family val="2"/>
          </rPr>
          <t>)
- jour de formation (</t>
        </r>
        <r>
          <rPr>
            <b/>
            <sz val="10"/>
            <color indexed="17"/>
            <rFont val="Arial"/>
            <family val="2"/>
          </rPr>
          <t>AbsF.R</t>
        </r>
        <r>
          <rPr>
            <sz val="10"/>
            <color indexed="17"/>
            <rFont val="Arial"/>
            <family val="2"/>
          </rPr>
          <t>)
- Férié (</t>
        </r>
        <r>
          <rPr>
            <b/>
            <sz val="10"/>
            <color indexed="17"/>
            <rFont val="Arial"/>
            <family val="2"/>
          </rPr>
          <t>Fér.R</t>
        </r>
        <r>
          <rPr>
            <sz val="10"/>
            <color indexed="17"/>
            <rFont val="Arial"/>
            <family val="2"/>
          </rPr>
          <t>)
- Congés payés Acquis (</t>
        </r>
        <r>
          <rPr>
            <b/>
            <sz val="10"/>
            <color indexed="17"/>
            <rFont val="Arial"/>
            <family val="2"/>
          </rPr>
          <t>CPA</t>
        </r>
        <r>
          <rPr>
            <sz val="10"/>
            <color indexed="17"/>
            <rFont val="Arial"/>
            <family val="2"/>
          </rPr>
          <t>)
- Jour fractionnement (</t>
        </r>
        <r>
          <rPr>
            <b/>
            <sz val="10"/>
            <color indexed="17"/>
            <rFont val="Arial"/>
            <family val="2"/>
          </rPr>
          <t>J.Fract</t>
        </r>
        <r>
          <rPr>
            <sz val="10"/>
            <color indexed="17"/>
            <rFont val="Arial"/>
            <family val="2"/>
          </rPr>
          <t>)
- Congés evénement familiaux (</t>
        </r>
        <r>
          <rPr>
            <b/>
            <sz val="10"/>
            <color indexed="17"/>
            <rFont val="Arial"/>
            <family val="2"/>
          </rPr>
          <t>CEF</t>
        </r>
        <r>
          <rPr>
            <sz val="10"/>
            <color indexed="17"/>
            <rFont val="Arial"/>
            <family val="2"/>
          </rPr>
          <t xml:space="preserve">)
N'oubliez pas de noter les horaires habituels d'accueil dans le planning. 
En notant le motif sur cette ligne, cela permet de ne pas compter cette journée comme jour travaillé
</t>
        </r>
        <r>
          <rPr>
            <sz val="10"/>
            <color indexed="12"/>
            <rFont val="Arial"/>
            <family val="2"/>
          </rPr>
          <t xml:space="preserve">
</t>
        </r>
        <r>
          <rPr>
            <b/>
            <sz val="10"/>
            <color indexed="12"/>
            <rFont val="Arial"/>
            <family val="2"/>
          </rPr>
          <t xml:space="preserve">Comme </t>
        </r>
        <r>
          <rPr>
            <b/>
            <u/>
            <sz val="10"/>
            <color indexed="12"/>
            <rFont val="Arial"/>
            <family val="2"/>
          </rPr>
          <t>par exemple</t>
        </r>
        <r>
          <rPr>
            <b/>
            <sz val="10"/>
            <color indexed="12"/>
            <rFont val="Arial"/>
            <family val="2"/>
          </rPr>
          <t xml:space="preserve"> pour les journées d'Abs. Non. Rémunérées (prévues ou non) :
</t>
        </r>
        <r>
          <rPr>
            <sz val="10"/>
            <color indexed="12"/>
            <rFont val="Tahoma"/>
            <family val="2"/>
          </rPr>
          <t>- maladie d'enfant justifié par un certificat médical (</t>
        </r>
        <r>
          <rPr>
            <b/>
            <sz val="10"/>
            <color indexed="12"/>
            <rFont val="Tahoma"/>
            <family val="2"/>
          </rPr>
          <t>AbsME</t>
        </r>
        <r>
          <rPr>
            <sz val="10"/>
            <color indexed="12"/>
            <rFont val="Tahoma"/>
            <family val="2"/>
          </rPr>
          <t>)
- convenance personnelle de l'assistant maternel  (</t>
        </r>
        <r>
          <rPr>
            <b/>
            <sz val="10"/>
            <color indexed="12"/>
            <rFont val="Tahoma"/>
            <family val="2"/>
          </rPr>
          <t>AbsNR</t>
        </r>
        <r>
          <rPr>
            <sz val="10"/>
            <color indexed="12"/>
            <rFont val="Tahoma"/>
            <family val="2"/>
          </rPr>
          <t>)
- arrêt maladie, maternité, acc.travail de l'assistant maternel (</t>
        </r>
        <r>
          <rPr>
            <b/>
            <sz val="10"/>
            <color indexed="12"/>
            <rFont val="Tahoma"/>
            <family val="2"/>
          </rPr>
          <t>Arr.Mal – Arr.Mat -  Acc.Tr</t>
        </r>
        <r>
          <rPr>
            <sz val="10"/>
            <color indexed="12"/>
            <rFont val="Tahoma"/>
            <family val="2"/>
          </rPr>
          <t>)
- prise de congés non acquis (</t>
        </r>
        <r>
          <rPr>
            <b/>
            <sz val="10"/>
            <color indexed="12"/>
            <rFont val="Tahoma"/>
            <family val="2"/>
          </rPr>
          <t>CNA</t>
        </r>
        <r>
          <rPr>
            <sz val="10"/>
            <color indexed="12"/>
            <rFont val="Tahoma"/>
            <family val="2"/>
          </rPr>
          <t>)
- férié (</t>
        </r>
        <r>
          <rPr>
            <b/>
            <sz val="10"/>
            <color indexed="12"/>
            <rFont val="Tahoma"/>
            <family val="2"/>
          </rPr>
          <t>Fér.NR</t>
        </r>
        <r>
          <rPr>
            <sz val="10"/>
            <color indexed="12"/>
            <rFont val="Tahoma"/>
            <family val="2"/>
          </rPr>
          <t>)
- semaine déduite (</t>
        </r>
        <r>
          <rPr>
            <b/>
            <sz val="10"/>
            <color indexed="12"/>
            <rFont val="Tahoma"/>
            <family val="2"/>
          </rPr>
          <t>Sem.D ou SNP</t>
        </r>
        <r>
          <rPr>
            <sz val="10"/>
            <color indexed="12"/>
            <rFont val="Tahoma"/>
            <family val="2"/>
          </rPr>
          <t xml:space="preserve">)
</t>
        </r>
        <r>
          <rPr>
            <sz val="10"/>
            <color indexed="10"/>
            <rFont val="Tahoma"/>
            <family val="2"/>
          </rPr>
          <t xml:space="preserve">
</t>
        </r>
        <r>
          <rPr>
            <sz val="10"/>
            <color indexed="12"/>
            <rFont val="Tahoma"/>
            <family val="2"/>
          </rPr>
          <t xml:space="preserve">
</t>
        </r>
      </text>
    </comment>
    <comment ref="A20" authorId="0">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21" authorId="0">
      <text>
        <r>
          <rPr>
            <b/>
            <sz val="10"/>
            <color indexed="8"/>
            <rFont val="Tahoma"/>
            <family val="2"/>
          </rPr>
          <t xml:space="preserve">SPAMAF :
</t>
        </r>
        <r>
          <rPr>
            <b/>
            <sz val="10"/>
            <color indexed="10"/>
            <rFont val="Tahoma"/>
            <family val="2"/>
          </rPr>
          <t xml:space="preserve">Notez le motif UNIQUEMENT en cas de </t>
        </r>
        <r>
          <rPr>
            <b/>
            <u/>
            <sz val="10"/>
            <color indexed="10"/>
            <rFont val="Tahoma"/>
            <family val="2"/>
          </rPr>
          <t>journée entière</t>
        </r>
        <r>
          <rPr>
            <b/>
            <sz val="10"/>
            <color indexed="10"/>
            <rFont val="Tahoma"/>
            <family val="2"/>
          </rPr>
          <t xml:space="preserve"> d'absence, prévue ou non.
</t>
        </r>
        <r>
          <rPr>
            <sz val="11"/>
            <color indexed="20"/>
            <rFont val="Tahoma"/>
            <family val="2"/>
          </rPr>
          <t xml:space="preserve">S'il n'y a pas de </t>
        </r>
        <r>
          <rPr>
            <u/>
            <sz val="11"/>
            <color indexed="20"/>
            <rFont val="Tahoma"/>
            <family val="2"/>
          </rPr>
          <t>journée entière d'absence</t>
        </r>
        <r>
          <rPr>
            <sz val="11"/>
            <color indexed="20"/>
            <rFont val="Tahoma"/>
            <family val="2"/>
          </rPr>
          <t xml:space="preserve">, veillez à ce que les cellules en ligne [17] et [21] soient bien </t>
        </r>
        <r>
          <rPr>
            <b/>
            <sz val="11"/>
            <color indexed="20"/>
            <rFont val="Tahoma"/>
            <family val="2"/>
          </rPr>
          <t>vides</t>
        </r>
        <r>
          <rPr>
            <sz val="11"/>
            <color indexed="20"/>
            <rFont val="Tahoma"/>
            <family val="2"/>
          </rPr>
          <t xml:space="preserve"> !
</t>
        </r>
        <r>
          <rPr>
            <b/>
            <sz val="11"/>
            <color indexed="20"/>
            <rFont val="Tahoma"/>
            <family val="2"/>
          </rPr>
          <t>Ne pas saisir le caractère « Espace » pour effacer le contenu d'une cellule</t>
        </r>
        <r>
          <rPr>
            <sz val="11"/>
            <color indexed="20"/>
            <rFont val="Tahoma"/>
            <family val="2"/>
          </rPr>
          <t xml:space="preserve">, ce qui fausserait le résultat de plus cellules, mais la touche [Suppr] ou [Del] !!!
</t>
        </r>
        <r>
          <rPr>
            <sz val="9"/>
            <color indexed="16"/>
            <rFont val="Tahoma"/>
            <family val="2"/>
          </rPr>
          <t xml:space="preserve">
</t>
        </r>
        <r>
          <rPr>
            <b/>
            <sz val="10"/>
            <color indexed="17"/>
            <rFont val="Arial"/>
            <family val="2"/>
          </rPr>
          <t xml:space="preserve">Comme </t>
        </r>
        <r>
          <rPr>
            <b/>
            <u/>
            <sz val="10"/>
            <color indexed="17"/>
            <rFont val="Arial"/>
            <family val="2"/>
          </rPr>
          <t>par exemple</t>
        </r>
        <r>
          <rPr>
            <b/>
            <sz val="10"/>
            <color indexed="17"/>
            <rFont val="Arial"/>
            <family val="2"/>
          </rPr>
          <t xml:space="preserve"> pour les journées d'Abs. Rémunérées :
</t>
        </r>
        <r>
          <rPr>
            <sz val="10"/>
            <color indexed="17"/>
            <rFont val="Arial"/>
            <family val="2"/>
          </rPr>
          <t>- maladie d'enfant non justifié (</t>
        </r>
        <r>
          <rPr>
            <b/>
            <sz val="10"/>
            <color indexed="17"/>
            <rFont val="Arial"/>
            <family val="2"/>
          </rPr>
          <t>AbsR</t>
        </r>
        <r>
          <rPr>
            <sz val="10"/>
            <color indexed="17"/>
            <rFont val="Arial"/>
            <family val="2"/>
          </rPr>
          <t>)
- jour de formation (</t>
        </r>
        <r>
          <rPr>
            <b/>
            <sz val="10"/>
            <color indexed="17"/>
            <rFont val="Arial"/>
            <family val="2"/>
          </rPr>
          <t>AbsF.R</t>
        </r>
        <r>
          <rPr>
            <sz val="10"/>
            <color indexed="17"/>
            <rFont val="Arial"/>
            <family val="2"/>
          </rPr>
          <t>)
- Férié (</t>
        </r>
        <r>
          <rPr>
            <b/>
            <sz val="10"/>
            <color indexed="17"/>
            <rFont val="Arial"/>
            <family val="2"/>
          </rPr>
          <t>Fér.R</t>
        </r>
        <r>
          <rPr>
            <sz val="10"/>
            <color indexed="17"/>
            <rFont val="Arial"/>
            <family val="2"/>
          </rPr>
          <t>)
- Congés payés Acquis (</t>
        </r>
        <r>
          <rPr>
            <b/>
            <sz val="10"/>
            <color indexed="17"/>
            <rFont val="Arial"/>
            <family val="2"/>
          </rPr>
          <t>CPA</t>
        </r>
        <r>
          <rPr>
            <sz val="10"/>
            <color indexed="17"/>
            <rFont val="Arial"/>
            <family val="2"/>
          </rPr>
          <t>)
- Jour fractionnement (</t>
        </r>
        <r>
          <rPr>
            <b/>
            <sz val="10"/>
            <color indexed="17"/>
            <rFont val="Arial"/>
            <family val="2"/>
          </rPr>
          <t>J.Fract</t>
        </r>
        <r>
          <rPr>
            <sz val="10"/>
            <color indexed="17"/>
            <rFont val="Arial"/>
            <family val="2"/>
          </rPr>
          <t>)
- Congés evénement familiaux (</t>
        </r>
        <r>
          <rPr>
            <b/>
            <sz val="10"/>
            <color indexed="17"/>
            <rFont val="Arial"/>
            <family val="2"/>
          </rPr>
          <t>CEF</t>
        </r>
        <r>
          <rPr>
            <sz val="10"/>
            <color indexed="17"/>
            <rFont val="Arial"/>
            <family val="2"/>
          </rPr>
          <t xml:space="preserve">)
N'oubliez pas de noter les horaires habituels d'accueil dans le planning. 
En notant le motif sur cette ligne, cela permet de ne pas compter cette journée comme jour travaillé
</t>
        </r>
        <r>
          <rPr>
            <sz val="10"/>
            <color indexed="12"/>
            <rFont val="Arial"/>
            <family val="2"/>
          </rPr>
          <t xml:space="preserve">
</t>
        </r>
        <r>
          <rPr>
            <b/>
            <sz val="10"/>
            <color indexed="12"/>
            <rFont val="Arial"/>
            <family val="2"/>
          </rPr>
          <t xml:space="preserve">Comme </t>
        </r>
        <r>
          <rPr>
            <b/>
            <u/>
            <sz val="10"/>
            <color indexed="12"/>
            <rFont val="Arial"/>
            <family val="2"/>
          </rPr>
          <t>par exemple</t>
        </r>
        <r>
          <rPr>
            <b/>
            <sz val="10"/>
            <color indexed="12"/>
            <rFont val="Arial"/>
            <family val="2"/>
          </rPr>
          <t xml:space="preserve"> pour les journées d'Abs. Non. Rémunérées (prévues ou non) :
</t>
        </r>
        <r>
          <rPr>
            <sz val="10"/>
            <color indexed="12"/>
            <rFont val="Tahoma"/>
            <family val="2"/>
          </rPr>
          <t>- maladie d'enfant justifié par un certificat médical (</t>
        </r>
        <r>
          <rPr>
            <b/>
            <sz val="10"/>
            <color indexed="12"/>
            <rFont val="Tahoma"/>
            <family val="2"/>
          </rPr>
          <t>AbsME</t>
        </r>
        <r>
          <rPr>
            <sz val="10"/>
            <color indexed="12"/>
            <rFont val="Tahoma"/>
            <family val="2"/>
          </rPr>
          <t>)
- convenance personnelle de l'assistant maternel  (</t>
        </r>
        <r>
          <rPr>
            <b/>
            <sz val="10"/>
            <color indexed="12"/>
            <rFont val="Tahoma"/>
            <family val="2"/>
          </rPr>
          <t>AbsNR</t>
        </r>
        <r>
          <rPr>
            <sz val="10"/>
            <color indexed="12"/>
            <rFont val="Tahoma"/>
            <family val="2"/>
          </rPr>
          <t>)
- arrêt maladie, maternité, acc.travail de l'assistant maternel (</t>
        </r>
        <r>
          <rPr>
            <b/>
            <sz val="10"/>
            <color indexed="12"/>
            <rFont val="Tahoma"/>
            <family val="2"/>
          </rPr>
          <t>Arr.Mal – Arr.Mat -  Acc.Tr</t>
        </r>
        <r>
          <rPr>
            <sz val="10"/>
            <color indexed="12"/>
            <rFont val="Tahoma"/>
            <family val="2"/>
          </rPr>
          <t>)
- prise de congés non acquis (</t>
        </r>
        <r>
          <rPr>
            <b/>
            <sz val="10"/>
            <color indexed="12"/>
            <rFont val="Tahoma"/>
            <family val="2"/>
          </rPr>
          <t>CNA</t>
        </r>
        <r>
          <rPr>
            <sz val="10"/>
            <color indexed="12"/>
            <rFont val="Tahoma"/>
            <family val="2"/>
          </rPr>
          <t>)
- férié (</t>
        </r>
        <r>
          <rPr>
            <b/>
            <sz val="10"/>
            <color indexed="12"/>
            <rFont val="Tahoma"/>
            <family val="2"/>
          </rPr>
          <t>Fér.NR</t>
        </r>
        <r>
          <rPr>
            <sz val="10"/>
            <color indexed="12"/>
            <rFont val="Tahoma"/>
            <family val="2"/>
          </rPr>
          <t>)
- semaine déduite (</t>
        </r>
        <r>
          <rPr>
            <b/>
            <sz val="10"/>
            <color indexed="12"/>
            <rFont val="Tahoma"/>
            <family val="2"/>
          </rPr>
          <t>Sem.D ou SNP</t>
        </r>
        <r>
          <rPr>
            <sz val="10"/>
            <color indexed="12"/>
            <rFont val="Tahoma"/>
            <family val="2"/>
          </rPr>
          <t xml:space="preserve">)
</t>
        </r>
        <r>
          <rPr>
            <sz val="10"/>
            <color indexed="10"/>
            <rFont val="Tahoma"/>
            <family val="2"/>
          </rPr>
          <t xml:space="preserve">
</t>
        </r>
        <r>
          <rPr>
            <sz val="10"/>
            <color indexed="12"/>
            <rFont val="Tahoma"/>
            <family val="2"/>
          </rPr>
          <t xml:space="preserve">
</t>
        </r>
      </text>
    </comment>
    <comment ref="F23" authorId="0">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 les HC/HM non programmées d'accueil.
Ce nombre inclut aussi les absences rémunérées (fériés chômés et payés, absences non justifiées de l'enfant)</t>
        </r>
      </text>
    </comment>
    <comment ref="O23" authorId="0">
      <text>
        <r>
          <rPr>
            <b/>
            <sz val="10"/>
            <color indexed="8"/>
            <rFont val="Tahoma"/>
            <family val="2"/>
          </rPr>
          <t xml:space="preserve">SPAMAF :
</t>
        </r>
        <r>
          <rPr>
            <sz val="10"/>
            <color indexed="8"/>
            <rFont val="Tahoma"/>
            <family val="2"/>
          </rPr>
          <t xml:space="preserve">Indiquer l'horaire mensualisé, incluant les heures contractuelles au-delà de 45h hebdo
</t>
        </r>
        <r>
          <rPr>
            <b/>
            <sz val="10"/>
            <color indexed="8"/>
            <rFont val="Tahoma"/>
            <family val="2"/>
          </rPr>
          <t xml:space="preserve">
</t>
        </r>
        <r>
          <rPr>
            <u/>
            <sz val="10"/>
            <color indexed="8"/>
            <rFont val="Tahoma"/>
            <family val="2"/>
          </rPr>
          <t xml:space="preserve">Exemple Contrat AC
</t>
        </r>
        <r>
          <rPr>
            <sz val="10"/>
            <color indexed="8"/>
            <rFont val="Tahoma"/>
            <family val="2"/>
          </rPr>
          <t xml:space="preserve">48h x 52sem / 12 = 208h mensualisées.
</t>
        </r>
        <r>
          <rPr>
            <u/>
            <sz val="10"/>
            <color indexed="8"/>
            <rFont val="Tahoma"/>
            <family val="2"/>
          </rPr>
          <t xml:space="preserve">Exemple Contrat AI sur 45sem
</t>
        </r>
        <r>
          <rPr>
            <sz val="10"/>
            <color indexed="8"/>
            <rFont val="Tahoma"/>
            <family val="2"/>
          </rPr>
          <t>48h x 45sem / 12 = 180h mensualisées</t>
        </r>
      </text>
    </comment>
    <comment ref="S23" authorId="0">
      <text>
        <r>
          <rPr>
            <b/>
            <sz val="10"/>
            <rFont val="Arial"/>
            <family val="2"/>
          </rPr>
          <t xml:space="preserve">SPAMAF : 
</t>
        </r>
        <r>
          <rPr>
            <sz val="10"/>
            <rFont val="Arial"/>
            <family val="2"/>
          </rPr>
          <t xml:space="preserve">Cocher une seule des 2 cases au choix,
Sauf en cas de Contrat Occasionnel
</t>
        </r>
      </text>
    </comment>
    <comment ref="F24" authorId="0">
      <text>
        <r>
          <rPr>
            <b/>
            <sz val="10"/>
            <rFont val="Arial"/>
            <family val="2"/>
          </rPr>
          <t xml:space="preserve">SPAMAF :
</t>
        </r>
        <r>
          <rPr>
            <sz val="10"/>
            <rFont val="Arial"/>
            <family val="2"/>
          </rPr>
          <t>Il s'agit des</t>
        </r>
        <r>
          <rPr>
            <b/>
            <sz val="10"/>
            <rFont val="Arial"/>
            <family val="2"/>
          </rPr>
          <t xml:space="preserve"> HC et HM non programmées</t>
        </r>
        <r>
          <rPr>
            <sz val="10"/>
            <rFont val="Arial"/>
            <family val="2"/>
          </rPr>
          <t xml:space="preserve"> d'accueil</t>
        </r>
      </text>
    </comment>
    <comment ref="F25" authorId="0">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sans les HC/HM non programmées.
Ce nombre inclut les absences rémunérées (fériés, absences non justifiées de l'enfant)
et sert au calcul de la </t>
        </r>
        <r>
          <rPr>
            <b/>
            <sz val="10"/>
            <rFont val="Arial"/>
            <family val="2"/>
          </rPr>
          <t>Régularisation</t>
        </r>
        <r>
          <rPr>
            <sz val="10"/>
            <rFont val="Arial"/>
            <family val="2"/>
          </rPr>
          <t xml:space="preserve"> (en Année Complète sur planning variable et en Année Incomplète)</t>
        </r>
      </text>
    </comment>
    <comment ref="O25" authorId="0">
      <text>
        <r>
          <rPr>
            <b/>
            <sz val="10"/>
            <rFont val="Arial"/>
            <family val="2"/>
          </rPr>
          <t xml:space="preserve">SPAMAF :
</t>
        </r>
        <r>
          <rPr>
            <sz val="10"/>
            <rFont val="Arial"/>
            <family val="2"/>
          </rPr>
          <t>Indiquer le tarif horaire BRUT</t>
        </r>
      </text>
    </comment>
    <comment ref="S25" authorId="0">
      <text>
        <r>
          <rPr>
            <b/>
            <sz val="10"/>
            <rFont val="Arial"/>
            <family val="2"/>
          </rPr>
          <t xml:space="preserve">SPAMAF : 
</t>
        </r>
        <r>
          <rPr>
            <sz val="10"/>
            <rFont val="Arial"/>
            <family val="2"/>
          </rPr>
          <t xml:space="preserve">Cocher une seule des 2 cases au choix,
Sauf en cas de Contrat Occasionnel
</t>
        </r>
      </text>
    </comment>
    <comment ref="L28" authorId="0">
      <text>
        <r>
          <rPr>
            <b/>
            <sz val="10"/>
            <rFont val="Arial"/>
            <family val="2"/>
          </rPr>
          <t xml:space="preserve">SPAMAF :
</t>
        </r>
        <r>
          <rPr>
            <sz val="10"/>
            <rFont val="Arial"/>
            <family val="2"/>
          </rPr>
          <t>Report du Salaire horaire brut de base noté en [P25]</t>
        </r>
      </text>
    </comment>
    <comment ref="J29" authorId="0">
      <text>
        <r>
          <rPr>
            <b/>
            <sz val="9"/>
            <color indexed="8"/>
            <rFont val="Arial"/>
            <family val="2"/>
          </rPr>
          <t xml:space="preserve">SPAMAF :
</t>
        </r>
        <r>
          <rPr>
            <sz val="9"/>
            <rFont val="Arial"/>
            <family val="2"/>
          </rPr>
          <t>Le taux de majoration est négocié au contrat de travail</t>
        </r>
      </text>
    </comment>
    <comment ref="L29" authorId="0">
      <text>
        <r>
          <rPr>
            <b/>
            <sz val="9"/>
            <color indexed="8"/>
            <rFont val="Tahoma"/>
            <family val="2"/>
          </rPr>
          <t xml:space="preserve">SPAMAF:  
</t>
        </r>
        <r>
          <rPr>
            <sz val="9"/>
            <color indexed="8"/>
            <rFont val="Tahoma"/>
            <family val="2"/>
          </rPr>
          <t xml:space="preserve">en [N29]
Heures au-delà de 45h/semaine effectives </t>
        </r>
        <r>
          <rPr>
            <u/>
            <sz val="9"/>
            <color indexed="8"/>
            <rFont val="Tahoma"/>
            <family val="2"/>
          </rPr>
          <t xml:space="preserve">prévues au contrat 
</t>
        </r>
        <r>
          <rPr>
            <sz val="9"/>
            <color indexed="8"/>
            <rFont val="Tahoma"/>
            <family val="2"/>
          </rPr>
          <t>(non dues en cas de férié non travaillé et en cas d'absence non rémunérée)</t>
        </r>
      </text>
    </comment>
    <comment ref="L30" authorId="0">
      <text>
        <r>
          <rPr>
            <b/>
            <sz val="9"/>
            <color indexed="8"/>
            <rFont val="Arial"/>
            <family val="2"/>
          </rPr>
          <t xml:space="preserve">SPAMAF : 
</t>
        </r>
        <r>
          <rPr>
            <sz val="9"/>
            <color indexed="8"/>
            <rFont val="Arial"/>
            <family val="2"/>
          </rPr>
          <t>en [N30]
Heures complémentaires non prévues au contrat (jusqu'à 45h/sem)</t>
        </r>
      </text>
    </comment>
    <comment ref="J31" authorId="0">
      <text>
        <r>
          <rPr>
            <b/>
            <sz val="9"/>
            <color indexed="8"/>
            <rFont val="Arial"/>
            <family val="2"/>
          </rPr>
          <t xml:space="preserve">SPAMAF :
</t>
        </r>
        <r>
          <rPr>
            <sz val="9"/>
            <rFont val="Arial"/>
            <family val="2"/>
          </rPr>
          <t>Le taux de majoration est négocié au contrat de travail</t>
        </r>
      </text>
    </comment>
    <comment ref="L31" authorId="0">
      <text>
        <r>
          <rPr>
            <b/>
            <sz val="9"/>
            <color indexed="8"/>
            <rFont val="Tahoma"/>
            <family val="2"/>
          </rPr>
          <t xml:space="preserve">SPAMAF: 
</t>
        </r>
        <r>
          <rPr>
            <sz val="9"/>
            <color indexed="8"/>
            <rFont val="Tahoma"/>
            <family val="2"/>
          </rPr>
          <t>en [N31]
Heures majorées non prévues au contrat (au-delà de 45h/sem)</t>
        </r>
      </text>
    </comment>
    <comment ref="D32" authorId="0">
      <text>
        <r>
          <rPr>
            <b/>
            <sz val="9"/>
            <color indexed="8"/>
            <rFont val="Tahoma"/>
            <family val="2"/>
          </rPr>
          <t xml:space="preserve">SPAMAF :
</t>
        </r>
        <r>
          <rPr>
            <sz val="9"/>
            <color indexed="8"/>
            <rFont val="Tahoma"/>
            <family val="2"/>
          </rPr>
          <t xml:space="preserve">Indiquer :
- en [E32], le motif de la Régularisation : 
---- Régularisation annuelle
---- Régularisation de fin de contrat
---- Régularisation d'un férié dû pendant les CP acquis, s'il est prévu au contrat comme étant (potentiellement) travaillé
---- autres...
- en [L32], le tarif horaire
- en [N32], le nombre d'heures à régulariser
</t>
        </r>
      </text>
    </comment>
    <comment ref="D33" authorId="0">
      <text>
        <r>
          <rPr>
            <b/>
            <sz val="9"/>
            <color indexed="8"/>
            <rFont val="Tahoma"/>
            <family val="2"/>
          </rPr>
          <t xml:space="preserve">SPAMAF :
</t>
        </r>
        <r>
          <rPr>
            <sz val="9"/>
            <color indexed="8"/>
            <rFont val="Tahoma"/>
            <family val="2"/>
          </rPr>
          <t xml:space="preserve">Indiquer :
- en [E33], le motif de la déduction de salaire
- en [L33], le tarif horaire
- en [N33], le nombre d'heures à déduire (en NEGATIF) calculé avec l'outil Retenue sur salaire
</t>
        </r>
      </text>
    </comment>
    <comment ref="P33" authorId="0">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[N33] est bien </t>
        </r>
        <r>
          <rPr>
            <b/>
            <sz val="10"/>
            <rFont val="Arial"/>
            <family val="2"/>
          </rPr>
          <t>négatif</t>
        </r>
        <r>
          <rPr>
            <sz val="10"/>
            <rFont val="Arial"/>
            <family val="2"/>
          </rPr>
          <t> !</t>
        </r>
      </text>
    </comment>
    <comment ref="D34" authorId="0">
      <text>
        <r>
          <rPr>
            <b/>
            <sz val="9"/>
            <color indexed="8"/>
            <rFont val="Tahoma"/>
            <family val="2"/>
          </rPr>
          <t xml:space="preserve">SPAMAF :
</t>
        </r>
        <r>
          <rPr>
            <sz val="9"/>
            <color indexed="8"/>
            <rFont val="Tahoma"/>
            <family val="2"/>
          </rPr>
          <t xml:space="preserve">Indiquer :
- en [E34], le motif de la déduction de salaire
- en [L34], le tarif horaire
- en [N34], le nombre d'heures à déduire (en NEGATIF) calculé avec l'outil Retenue sur salaire
</t>
        </r>
      </text>
    </comment>
    <comment ref="P34" authorId="0">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[N34] est bien </t>
        </r>
        <r>
          <rPr>
            <b/>
            <sz val="10"/>
            <rFont val="Arial"/>
            <family val="2"/>
          </rPr>
          <t>négatif</t>
        </r>
        <r>
          <rPr>
            <sz val="10"/>
            <rFont val="Arial"/>
            <family val="2"/>
          </rPr>
          <t> !</t>
        </r>
      </text>
    </comment>
    <comment ref="S34" authorId="0">
      <text>
        <r>
          <rPr>
            <b/>
            <sz val="10"/>
            <rFont val="Arial"/>
            <family val="2"/>
          </rPr>
          <t xml:space="preserve">SPAMAF : 
</t>
        </r>
        <r>
          <rPr>
            <sz val="10"/>
            <rFont val="Arial"/>
            <family val="2"/>
          </rPr>
          <t>Cocher une seule des 2 cases au choix</t>
        </r>
      </text>
    </comment>
    <comment ref="D36" authorId="0">
      <text>
        <r>
          <rPr>
            <b/>
            <sz val="9"/>
            <color indexed="8"/>
            <rFont val="Tahoma"/>
            <family val="2"/>
          </rPr>
          <t xml:space="preserve">SPAMAF :
</t>
        </r>
        <r>
          <rPr>
            <sz val="9"/>
            <color indexed="8"/>
            <rFont val="Tahoma"/>
            <family val="2"/>
          </rPr>
          <t xml:space="preserve">Indiquer éventuellement à quoi correspond le montant de la rémunération des CP versé
</t>
        </r>
      </text>
    </comment>
    <comment ref="S36" authorId="0">
      <text>
        <r>
          <rPr>
            <b/>
            <sz val="10"/>
            <rFont val="Arial"/>
            <family val="2"/>
          </rPr>
          <t xml:space="preserve">SPAMAF : 
</t>
        </r>
        <r>
          <rPr>
            <sz val="10"/>
            <rFont val="Arial"/>
            <family val="2"/>
          </rPr>
          <t>Cocher une seule des 2 cases au choix</t>
        </r>
      </text>
    </comment>
    <comment ref="K55" authorId="0">
      <text>
        <r>
          <rPr>
            <b/>
            <sz val="9"/>
            <color indexed="8"/>
            <rFont val="Tahoma"/>
            <family val="2"/>
          </rPr>
          <t xml:space="preserve">SPAMAF : 
Soit </t>
        </r>
        <r>
          <rPr>
            <b/>
            <sz val="9"/>
            <color indexed="10"/>
            <rFont val="Tahoma"/>
            <family val="2"/>
          </rPr>
          <t xml:space="preserve">montant journalier négocié pour les journées </t>
        </r>
        <r>
          <rPr>
            <b/>
            <u/>
            <sz val="9"/>
            <color indexed="10"/>
            <rFont val="Tahoma"/>
            <family val="2"/>
          </rPr>
          <t>de -9h</t>
        </r>
        <r>
          <rPr>
            <b/>
            <sz val="9"/>
            <color indexed="8"/>
            <rFont val="Tahoma"/>
            <family val="2"/>
          </rPr>
          <t xml:space="preserve"> [L55]
</t>
        </r>
        <r>
          <rPr>
            <sz val="9"/>
            <color indexed="8"/>
            <rFont val="Tahoma"/>
            <family val="2"/>
          </rPr>
          <t xml:space="preserve">(Ne peut être inférieure à 85% du minimum garanti pour tout accueil commencé jusqu'à 9h d'accueil) </t>
        </r>
        <r>
          <rPr>
            <b/>
            <sz val="9"/>
            <color indexed="8"/>
            <rFont val="Tahoma"/>
            <family val="2"/>
          </rPr>
          <t xml:space="preserve">x le nombre de jours réels d'accueil  [N55]
</t>
        </r>
        <r>
          <rPr>
            <b/>
            <sz val="9"/>
            <color indexed="10"/>
            <rFont val="Tahoma"/>
            <family val="2"/>
          </rPr>
          <t>RAPPEL : pas de prorata pour un accueil inférieur à 9h</t>
        </r>
      </text>
    </comment>
    <comment ref="K56" authorId="0">
      <text>
        <r>
          <rPr>
            <b/>
            <sz val="9"/>
            <color indexed="8"/>
            <rFont val="Tahoma"/>
            <family val="2"/>
          </rPr>
          <t xml:space="preserve">SPAMAF:
</t>
        </r>
        <r>
          <rPr>
            <sz val="9"/>
            <color indexed="8"/>
            <rFont val="Tahoma"/>
            <family val="2"/>
          </rPr>
          <t>Soit</t>
        </r>
        <r>
          <rPr>
            <b/>
            <sz val="9"/>
            <color indexed="10"/>
            <rFont val="Tahoma"/>
            <family val="2"/>
          </rPr>
          <t xml:space="preserve"> montant à l'heure négocié</t>
        </r>
        <r>
          <rPr>
            <sz val="9"/>
            <color indexed="8"/>
            <rFont val="Tahoma"/>
            <family val="2"/>
          </rPr>
          <t xml:space="preserve"> (minimum  1/9ème de 85% du MG) </t>
        </r>
        <r>
          <rPr>
            <b/>
            <sz val="9"/>
            <color indexed="8"/>
            <rFont val="Tahoma"/>
            <family val="2"/>
          </rPr>
          <t xml:space="preserve">x  total d'heures des journées de plus de 9h [L56]
Ou
</t>
        </r>
        <r>
          <rPr>
            <sz val="9"/>
            <color indexed="8"/>
            <rFont val="Tahoma"/>
            <family val="2"/>
          </rPr>
          <t xml:space="preserve">Soit  </t>
        </r>
        <r>
          <rPr>
            <b/>
            <sz val="9"/>
            <color indexed="10"/>
            <rFont val="Tahoma"/>
            <family val="2"/>
          </rPr>
          <t>montant journalier négocié</t>
        </r>
        <r>
          <rPr>
            <sz val="9"/>
            <color indexed="8"/>
            <rFont val="Tahoma"/>
            <family val="2"/>
          </rPr>
          <t xml:space="preserve"> (minimum 85% du MG pour 9h d'accueil) </t>
        </r>
        <r>
          <rPr>
            <b/>
            <sz val="9"/>
            <color indexed="8"/>
            <rFont val="Tahoma"/>
            <family val="2"/>
          </rPr>
          <t xml:space="preserve">x  total de jours réels [N56]
</t>
        </r>
        <r>
          <rPr>
            <b/>
            <sz val="9"/>
            <color indexed="10"/>
            <rFont val="Tahoma"/>
            <family val="2"/>
          </rPr>
          <t>RAPPEL : pas de prorata pour un accueil inférieur à 9h</t>
        </r>
      </text>
    </comment>
    <comment ref="K57" authorId="0">
      <text>
        <r>
          <rPr>
            <b/>
            <sz val="9"/>
            <color indexed="8"/>
            <rFont val="Arial"/>
            <family val="2"/>
          </rPr>
          <t xml:space="preserve">SPAMAF :
</t>
        </r>
        <r>
          <rPr>
            <sz val="9"/>
            <color indexed="8"/>
            <rFont val="Arial"/>
            <family val="2"/>
          </rPr>
          <t>Repas : montant négocié [L57] x Nbre de repas fournis [N57]</t>
        </r>
      </text>
    </comment>
    <comment ref="K58" authorId="0">
      <text>
        <r>
          <rPr>
            <b/>
            <sz val="9"/>
            <color indexed="8"/>
            <rFont val="Arial"/>
            <family val="2"/>
          </rPr>
          <t xml:space="preserve">SPAMAF :
</t>
        </r>
        <r>
          <rPr>
            <sz val="9"/>
            <color indexed="8"/>
            <rFont val="Arial"/>
            <family val="2"/>
          </rPr>
          <t>Goûter : montant négocié [L58] x Nbre de goûter fournis [N58]</t>
        </r>
      </text>
    </comment>
    <comment ref="K59" authorId="0">
      <text>
        <r>
          <rPr>
            <b/>
            <sz val="9"/>
            <color indexed="8"/>
            <rFont val="Arial"/>
            <family val="2"/>
          </rPr>
          <t xml:space="preserve">SPAMAF :
</t>
        </r>
        <r>
          <rPr>
            <sz val="9"/>
            <color indexed="8"/>
            <rFont val="Arial"/>
            <family val="2"/>
          </rPr>
          <t>Déplacement : montant négocié par kilomètre [L59] x Distance parcourue [N59]</t>
        </r>
      </text>
    </comment>
    <comment ref="B60" authorId="0">
      <text>
        <r>
          <rPr>
            <b/>
            <sz val="9"/>
            <color indexed="8"/>
            <rFont val="Arial"/>
            <family val="2"/>
          </rPr>
          <t xml:space="preserve">SPAMAF :
</t>
        </r>
        <r>
          <rPr>
            <sz val="9"/>
            <color indexed="8"/>
            <rFont val="Arial"/>
            <family val="2"/>
          </rPr>
          <t xml:space="preserve">Indemnité de rupture ou indemnité contractuelle, autres …
</t>
        </r>
        <r>
          <rPr>
            <sz val="9"/>
            <color indexed="10"/>
            <rFont val="Arial"/>
            <family val="2"/>
          </rPr>
          <t xml:space="preserve"> non soumis aux cotisations.</t>
        </r>
      </text>
    </comment>
    <comment ref="D62" authorId="0">
      <text>
        <r>
          <rPr>
            <b/>
            <sz val="10"/>
            <rFont val="Arial"/>
            <family val="2"/>
          </rPr>
          <t xml:space="preserve">SPAMAF :
</t>
        </r>
        <r>
          <rPr>
            <sz val="10"/>
            <rFont val="Arial"/>
            <family val="2"/>
          </rPr>
          <t>Période de référence d'</t>
        </r>
        <r>
          <rPr>
            <b/>
            <sz val="10"/>
            <rFont val="Arial"/>
            <family val="2"/>
          </rPr>
          <t xml:space="preserve">Acquisition des CP,
</t>
        </r>
        <r>
          <rPr>
            <sz val="10"/>
            <rFont val="Arial"/>
            <family val="2"/>
          </rPr>
          <t xml:space="preserve">de Juin de l'avant-dernière année à Mai de l'année dernière
Période de référence de </t>
        </r>
        <r>
          <rPr>
            <b/>
            <sz val="10"/>
            <rFont val="Arial"/>
            <family val="2"/>
          </rPr>
          <t xml:space="preserve">Prise de CP,
</t>
        </r>
        <r>
          <rPr>
            <sz val="10"/>
            <rFont val="Arial"/>
            <family val="2"/>
          </rPr>
          <t>de Mai de l'année dernière à Avril de cette année</t>
        </r>
      </text>
    </comment>
    <comment ref="F62" authorId="0">
      <text>
        <r>
          <rPr>
            <b/>
            <sz val="10"/>
            <rFont val="Arial"/>
            <family val="2"/>
          </rPr>
          <t xml:space="preserve">SPAMAF :
</t>
        </r>
        <r>
          <rPr>
            <sz val="10"/>
            <rFont val="Arial"/>
            <family val="2"/>
          </rPr>
          <t>Période de référence d'</t>
        </r>
        <r>
          <rPr>
            <b/>
            <sz val="10"/>
            <rFont val="Arial"/>
            <family val="2"/>
          </rPr>
          <t xml:space="preserve">Acquisition des CP,
</t>
        </r>
        <r>
          <rPr>
            <sz val="10"/>
            <rFont val="Arial"/>
            <family val="2"/>
          </rPr>
          <t xml:space="preserve">de Juin de l'année dernière à Mai de cette année
Période de référence de </t>
        </r>
        <r>
          <rPr>
            <b/>
            <sz val="10"/>
            <rFont val="Arial"/>
            <family val="2"/>
          </rPr>
          <t xml:space="preserve">Prise des CP,
</t>
        </r>
        <r>
          <rPr>
            <sz val="10"/>
            <rFont val="Arial"/>
            <family val="2"/>
          </rPr>
          <t xml:space="preserve">de Mai de cette année à Avril de l'année prochaine </t>
        </r>
      </text>
    </comment>
    <comment ref="C66" authorId="0">
      <text>
        <r>
          <rPr>
            <b/>
            <sz val="9"/>
            <color indexed="8"/>
            <rFont val="Tahoma"/>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Tahoma"/>
            <family val="2"/>
          </rPr>
          <t xml:space="preserve">Reporter le nombre de mois (ou de sem) travaillés en fin d'année de référence précédente (le 31 mai précédent)
</t>
        </r>
        <r>
          <rPr>
            <sz val="9"/>
            <color indexed="12"/>
            <rFont val="Tahoma"/>
            <family val="2"/>
          </rPr>
          <t xml:space="preserve">Ce nombre est à reporter jusqu'au mois de mai de cette année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8"/>
            <rFont val="Arial"/>
            <family val="2"/>
          </rPr>
          <t xml:space="preserve">Comptabiliser le nombre de mois (ou de sem) travaillés, y compris le mois (ou les sem) de congés acquis, depuis juin de l'année précédente jusqu'à ce mois-ci.
</t>
        </r>
        <r>
          <rPr>
            <u/>
            <sz val="9"/>
            <color indexed="12"/>
            <rFont val="Arial"/>
            <family val="2"/>
          </rPr>
          <t>A compter de juin, une nouvelle année de référence commence</t>
        </r>
        <r>
          <rPr>
            <sz val="9"/>
            <color indexed="12"/>
            <rFont val="Arial"/>
            <family val="2"/>
          </rPr>
          <t xml:space="preserve"> : Reporter le total de mois (ou de sem) travaillés au 31 mai de cette année dans la colonne </t>
        </r>
        <r>
          <rPr>
            <b/>
            <sz val="9"/>
            <color indexed="12"/>
            <rFont val="Arial"/>
            <family val="2"/>
          </rPr>
          <t xml:space="preserve">Année précédente </t>
        </r>
        <r>
          <rPr>
            <sz val="9"/>
            <color indexed="12"/>
            <rFont val="Arial"/>
            <family val="2"/>
          </rPr>
          <t xml:space="preserve">et reprendre le décompte à zéro dans la collonne </t>
        </r>
        <r>
          <rPr>
            <b/>
            <sz val="9"/>
            <color indexed="12"/>
            <rFont val="Arial"/>
            <family val="2"/>
          </rPr>
          <t xml:space="preserve">Année en cours
</t>
        </r>
      </text>
    </comment>
    <comment ref="N66" authorId="0">
      <text>
        <r>
          <rPr>
            <b/>
            <sz val="9"/>
            <color indexed="8"/>
            <rFont val="Tahoma"/>
            <family val="2"/>
          </rPr>
          <t xml:space="preserve">SPAMAF :
</t>
        </r>
        <r>
          <rPr>
            <sz val="9"/>
            <color indexed="8"/>
            <rFont val="Tahoma"/>
            <family val="2"/>
          </rPr>
          <t>Salaire NET + CSG/RDS non déductibles</t>
        </r>
      </text>
    </comment>
    <comment ref="C67" authorId="0">
      <text>
        <r>
          <rPr>
            <b/>
            <sz val="9"/>
            <color indexed="8"/>
            <rFont val="Tahoma"/>
            <family val="2"/>
          </rPr>
          <t xml:space="preserve">SPAMAF :
</t>
        </r>
        <r>
          <rPr>
            <b/>
            <u/>
            <sz val="9"/>
            <color indexed="8"/>
            <rFont val="Tahoma"/>
            <family val="2"/>
          </rPr>
          <t xml:space="preserve">Mensu AC
</t>
        </r>
        <r>
          <rPr>
            <sz val="9"/>
            <color indexed="8"/>
            <rFont val="Tahoma"/>
            <family val="2"/>
          </rPr>
          <t xml:space="preserve">2.5 jours x nombre de mois 
= nombre de jours ouvrables arrondi au chiffre supérieur
</t>
        </r>
        <r>
          <rPr>
            <b/>
            <u/>
            <sz val="9"/>
            <color indexed="8"/>
            <rFont val="Tahoma"/>
            <family val="2"/>
          </rPr>
          <t xml:space="preserve">Mensu AI
</t>
        </r>
        <r>
          <rPr>
            <sz val="9"/>
            <color indexed="8"/>
            <rFont val="Tahoma"/>
            <family val="2"/>
          </rPr>
          <t>2,5j x nombre de semaines /4
= nombre de jours ouvralbes arrondi au chiffre supérieur</t>
        </r>
      </text>
    </comment>
    <comment ref="C68" authorId="0">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Noter le nombre de jours de congés supplémentaires calculé au 30 avril de l'année précédente.
</t>
        </r>
        <r>
          <rPr>
            <sz val="9"/>
            <color indexed="12"/>
            <rFont val="Arial"/>
            <family val="2"/>
          </rPr>
          <t xml:space="preserve">Ce nombre est à reporter jusqu'au mois de mai.
</t>
        </r>
        <r>
          <rPr>
            <b/>
            <sz val="9"/>
            <color indexed="8"/>
            <rFont val="Arial"/>
            <family val="2"/>
          </rPr>
          <t xml:space="preserv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10"/>
            <rFont val="Arial"/>
            <family val="2"/>
          </rPr>
          <t xml:space="preserve">Uniquement si vous n'avez pas acquis 30 jours au 31 mai de l'année en cours
</t>
        </r>
        <r>
          <rPr>
            <b/>
            <sz val="9"/>
            <color indexed="8"/>
            <rFont val="Arial"/>
            <family val="2"/>
          </rPr>
          <t xml:space="preserve">Au 30 avril de cette année </t>
        </r>
        <r>
          <rPr>
            <sz val="9"/>
            <color indexed="8"/>
            <rFont val="Arial"/>
            <family val="2"/>
          </rPr>
          <t xml:space="preserve">- 
- Rajoutez 2 jours de  congés supplémentaires par enfant de -15 ans au 30 avril et à charge à cette date.
</t>
        </r>
        <r>
          <rPr>
            <sz val="9"/>
            <color indexed="10"/>
            <rFont val="Arial"/>
            <family val="2"/>
          </rPr>
          <t xml:space="preserve">Attention le nombre de jours ouvrables est limité à 30 jours par an (au 31 mai).
</t>
        </r>
        <r>
          <rPr>
            <sz val="9"/>
            <color indexed="12"/>
            <rFont val="Arial"/>
            <family val="2"/>
          </rPr>
          <t>Ce nombre est à  reporter  en mai, et à reporter dans la colonne</t>
        </r>
        <r>
          <rPr>
            <b/>
            <sz val="9"/>
            <color indexed="12"/>
            <rFont val="Arial"/>
            <family val="2"/>
          </rPr>
          <t xml:space="preserve"> Année précédente</t>
        </r>
        <r>
          <rPr>
            <sz val="9"/>
            <color indexed="12"/>
            <rFont val="Arial"/>
            <family val="2"/>
          </rPr>
          <t xml:space="preserve"> à compter du mois de juin jusqu'en décembre.</t>
        </r>
      </text>
    </comment>
    <comment ref="C69" authorId="0">
      <text>
        <r>
          <rPr>
            <b/>
            <sz val="9"/>
            <color indexed="8"/>
            <rFont val="Arial"/>
            <family val="2"/>
          </rPr>
          <t xml:space="preserve">SPAMAF : 
</t>
        </r>
        <r>
          <rPr>
            <sz val="9"/>
            <color indexed="8"/>
            <rFont val="Arial"/>
            <family val="2"/>
          </rPr>
          <t>Ne peut dépasser 30 jours ouvrables</t>
        </r>
      </text>
    </comment>
    <comment ref="C70" authorId="0">
      <text>
        <r>
          <rPr>
            <b/>
            <sz val="9"/>
            <color indexed="8"/>
            <rFont val="Arial"/>
            <family val="2"/>
          </rPr>
          <t>SPAMAF :</t>
        </r>
        <r>
          <rPr>
            <sz val="9"/>
            <color indexed="8"/>
            <rFont val="Arial"/>
            <family val="2"/>
          </rPr>
          <t xml:space="preserve">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Noter le nombre de jours de congés acquis sur l'</t>
        </r>
        <r>
          <rPr>
            <b/>
            <sz val="9"/>
            <color indexed="8"/>
            <rFont val="Arial"/>
            <family val="2"/>
          </rPr>
          <t>Année précédente</t>
        </r>
        <r>
          <rPr>
            <sz val="9"/>
            <color indexed="8"/>
            <rFont val="Arial"/>
            <family val="2"/>
          </rPr>
          <t xml:space="preserve"> et pris ce mois-ci.
</t>
        </r>
        <r>
          <rPr>
            <u/>
            <sz val="9"/>
            <color indexed="57"/>
            <rFont val="Arial"/>
            <family val="2"/>
          </rPr>
          <t xml:space="preserve">Colonne </t>
        </r>
        <r>
          <rPr>
            <b/>
            <u/>
            <sz val="9"/>
            <color indexed="57"/>
            <rFont val="Arial"/>
            <family val="2"/>
          </rPr>
          <t>Année en cours</t>
        </r>
        <r>
          <rPr>
            <b/>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Noter le nombre de congé acquis sur l'</t>
        </r>
        <r>
          <rPr>
            <b/>
            <sz val="9"/>
            <color indexed="8"/>
            <rFont val="Arial"/>
            <family val="2"/>
          </rPr>
          <t>Année en cours</t>
        </r>
        <r>
          <rPr>
            <sz val="9"/>
            <color indexed="8"/>
            <rFont val="Arial"/>
            <family val="2"/>
          </rPr>
          <t xml:space="preserve"> et pris par anticipation ce mois-ci.
</t>
        </r>
        <r>
          <rPr>
            <sz val="9"/>
            <color indexed="12"/>
            <rFont val="Arial"/>
            <family val="2"/>
          </rPr>
          <t xml:space="preserve">Ne concerne pas les  </t>
        </r>
        <r>
          <rPr>
            <b/>
            <sz val="9"/>
            <color indexed="12"/>
            <rFont val="Arial"/>
            <family val="2"/>
          </rPr>
          <t>Années Incomplètes</t>
        </r>
        <r>
          <rPr>
            <sz val="9"/>
            <color indexed="12"/>
            <rFont val="Arial"/>
            <family val="2"/>
          </rPr>
          <t>, car pas de prise de CP par anticipation pour ce type de mensu.</t>
        </r>
      </text>
    </comment>
    <comment ref="C71" authorId="0">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Additionner les jours ouvrables acquis pris en temps des mois précédents avec ceux pris ce mois-ci [D70].
</t>
        </r>
        <r>
          <rPr>
            <u/>
            <sz val="9"/>
            <color indexed="57"/>
            <rFont val="Arial"/>
            <family val="2"/>
          </rPr>
          <t xml:space="preserve">Colonne </t>
        </r>
        <r>
          <rPr>
            <b/>
            <u/>
            <sz val="9"/>
            <color indexed="57"/>
            <rFont val="Arial"/>
            <family val="2"/>
          </rPr>
          <t>Année en cours</t>
        </r>
        <r>
          <rPr>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 xml:space="preserve">Additionner les jours ouvrables acquis pris par anticipation les mois précédents avec ceux pris ce mois-ci [F70]
</t>
        </r>
        <r>
          <rPr>
            <sz val="9"/>
            <color indexed="12"/>
            <rFont val="Arial"/>
            <family val="2"/>
          </rPr>
          <t xml:space="preserve">Ne concerne pas les  </t>
        </r>
        <r>
          <rPr>
            <b/>
            <sz val="9"/>
            <color indexed="12"/>
            <rFont val="Arial"/>
            <family val="2"/>
          </rPr>
          <t>Années Incomplètes</t>
        </r>
        <r>
          <rPr>
            <sz val="9"/>
            <color indexed="12"/>
            <rFont val="Arial"/>
            <family val="2"/>
          </rPr>
          <t xml:space="preserve">, car pas de prise de CP par anticipation pour ce type de mensu.
</t>
        </r>
      </text>
    </comment>
    <comment ref="C72" authorId="0">
      <text>
        <r>
          <rPr>
            <b/>
            <sz val="10"/>
            <color indexed="8"/>
            <rFont val="Arial"/>
            <family val="2"/>
          </rPr>
          <t xml:space="preserve">SPAMAF :
</t>
        </r>
        <r>
          <rPr>
            <sz val="10"/>
            <color indexed="8"/>
            <rFont val="Arial"/>
            <family val="2"/>
          </rPr>
          <t xml:space="preserve">Si le résultat est </t>
        </r>
        <r>
          <rPr>
            <b/>
            <sz val="10"/>
            <color indexed="10"/>
            <rFont val="Arial"/>
            <family val="2"/>
          </rPr>
          <t>négatif</t>
        </r>
        <r>
          <rPr>
            <sz val="10"/>
            <color indexed="8"/>
            <rFont val="Arial"/>
            <family val="2"/>
          </rPr>
          <t>, vous avez pris plus de jours de congé que le nombre de jours acquis !</t>
        </r>
      </text>
    </comment>
    <comment ref="P75" authorId="0">
      <text>
        <r>
          <rPr>
            <b/>
            <sz val="10"/>
            <rFont val="Arial"/>
            <family val="2"/>
          </rPr>
          <t xml:space="preserve">SPAMAF :
</t>
        </r>
        <r>
          <rPr>
            <sz val="10"/>
            <rFont val="Arial"/>
            <family val="2"/>
          </rPr>
          <t>Nombre de jours de présence réelle de l'enfant
Les journées d'absence rémunérées ne sont pas prises en compte</t>
        </r>
      </text>
    </comment>
    <comment ref="P76" authorId="0">
      <text>
        <r>
          <rPr>
            <b/>
            <sz val="10"/>
            <rFont val="Arial"/>
            <family val="2"/>
          </rPr>
          <t xml:space="preserve">SPAMAF :
</t>
        </r>
        <r>
          <rPr>
            <sz val="10"/>
            <rFont val="Arial"/>
            <family val="2"/>
          </rPr>
          <t>Nombre d'heures de présence réelle de l'enfant
Les heures des journées d'absence rémunérées ne sont pas prises en compte</t>
        </r>
      </text>
    </comment>
  </commentList>
</comments>
</file>

<file path=xl/sharedStrings.xml><?xml version="1.0" encoding="utf-8"?>
<sst xmlns="http://schemas.openxmlformats.org/spreadsheetml/2006/main" count="127" uniqueCount="112">
  <si>
    <t>Syndicat Professionnel des Assistants Maternels et Assistants Familiaux</t>
  </si>
  <si>
    <t>Informations nécessaires au remplissage du BS</t>
  </si>
  <si>
    <t xml:space="preserve">URSSAF de : </t>
  </si>
  <si>
    <t xml:space="preserve"> </t>
  </si>
  <si>
    <t xml:space="preserve">Enfant : </t>
  </si>
  <si>
    <t>Xxxxxxxxx XXXXXXXXXX</t>
  </si>
  <si>
    <t>EMPLOYEUR</t>
  </si>
  <si>
    <t>SALARIE</t>
  </si>
  <si>
    <t>Type de Contrat</t>
  </si>
  <si>
    <t xml:space="preserve"> Nom, prénom :</t>
  </si>
  <si>
    <t>DUPONT Stéphanie</t>
  </si>
  <si>
    <t>Nom, prénom :</t>
  </si>
  <si>
    <t>SACREE Sandrine</t>
  </si>
  <si>
    <t xml:space="preserve"> Adresse :</t>
  </si>
  <si>
    <t>rue du pont</t>
  </si>
  <si>
    <t>Adresse :</t>
  </si>
  <si>
    <t>rue de la Colline</t>
  </si>
  <si>
    <t>89000 AUXERRE</t>
  </si>
  <si>
    <t>X</t>
  </si>
  <si>
    <t xml:space="preserve"> CDI</t>
  </si>
  <si>
    <t xml:space="preserve"> N° Pajemploi :</t>
  </si>
  <si>
    <t>Y1235698740000</t>
  </si>
  <si>
    <t>Emploi occupé :</t>
  </si>
  <si>
    <t>Assistante Maternelle Agréée</t>
  </si>
  <si>
    <t>PUY-EN-VELAY</t>
  </si>
  <si>
    <t>N° Sécurité Sociale :</t>
  </si>
  <si>
    <t>2 71 02 89 123 456 78</t>
  </si>
  <si>
    <t xml:space="preserve"> CDD</t>
  </si>
  <si>
    <t>Convention collective nationale des assistants maternels du particulier employeur - Code NAF 88.91A.</t>
  </si>
  <si>
    <t xml:space="preserve"> C. Occas.</t>
  </si>
  <si>
    <t>Jours</t>
  </si>
  <si>
    <t>Heures</t>
  </si>
  <si>
    <t>Motif jour d'Absence</t>
  </si>
  <si>
    <t>Férié</t>
  </si>
  <si>
    <t>Abs ME</t>
  </si>
  <si>
    <t>Type de mensualisation</t>
  </si>
  <si>
    <t xml:space="preserve"> Nombre d'heures effectives d'accueil</t>
  </si>
  <si>
    <t xml:space="preserve">Heures contractuelles mensualisées  </t>
  </si>
  <si>
    <t xml:space="preserve"> Année Complète  </t>
  </si>
  <si>
    <t xml:space="preserve"> Nombre d'heures Complémentaires et Majorées</t>
  </si>
  <si>
    <t xml:space="preserve"> Nombre d'heures programmées dues</t>
  </si>
  <si>
    <t xml:space="preserve">Salaire horaire brut de base  </t>
  </si>
  <si>
    <t xml:space="preserve"> Année Incomplète  </t>
  </si>
  <si>
    <r>
      <t xml:space="preserve"> </t>
    </r>
    <r>
      <rPr>
        <b/>
        <u/>
        <sz val="11"/>
        <rFont val="Arial"/>
        <family val="2"/>
      </rPr>
      <t>Rémunération</t>
    </r>
  </si>
  <si>
    <t>Base</t>
  </si>
  <si>
    <t>Nombre</t>
  </si>
  <si>
    <t>Montant</t>
  </si>
  <si>
    <t xml:space="preserve"> Heures contractuelles mensualisées</t>
  </si>
  <si>
    <t xml:space="preserve"> Majoration heures mensualisées au-delà de 45h effectives </t>
  </si>
  <si>
    <t xml:space="preserve">Taux de majoration :  </t>
  </si>
  <si>
    <t xml:space="preserve"> Heures complémentaires</t>
  </si>
  <si>
    <t xml:space="preserve"> Heures majorées</t>
  </si>
  <si>
    <t>Situation Géographique du salarié</t>
  </si>
  <si>
    <t xml:space="preserve"> Régularisation</t>
  </si>
  <si>
    <t xml:space="preserve"> Retenue sur salaire : Absence non due</t>
  </si>
  <si>
    <t xml:space="preserve"> Retenue sur salaire : Enfant Malade</t>
  </si>
  <si>
    <t xml:space="preserve"> Tous Départements sauf Alsace-Moselle </t>
  </si>
  <si>
    <t xml:space="preserve"> Prime de Précarité de fin de mission</t>
  </si>
  <si>
    <t xml:space="preserve"> Congés payés</t>
  </si>
  <si>
    <t xml:space="preserve"> En Alsace-Moselle  </t>
  </si>
  <si>
    <t>Total Brut</t>
  </si>
  <si>
    <t>Part Salariale</t>
  </si>
  <si>
    <r>
      <t xml:space="preserve"> </t>
    </r>
    <r>
      <rPr>
        <b/>
        <u/>
        <sz val="11"/>
        <rFont val="Arial"/>
        <family val="2"/>
      </rPr>
      <t>Cotisations sociales</t>
    </r>
  </si>
  <si>
    <t>%</t>
  </si>
  <si>
    <t xml:space="preserve"> Sécurité sociale</t>
  </si>
  <si>
    <t xml:space="preserve"> Sécurité sociale vieillesse plafonnée</t>
  </si>
  <si>
    <t xml:space="preserve"> Sécurité sociale vieillesse déplafonnée</t>
  </si>
  <si>
    <t xml:space="preserve"> Assurance chômage</t>
  </si>
  <si>
    <t xml:space="preserve"> AGFF</t>
  </si>
  <si>
    <t xml:space="preserve"> Retraite IRCEM</t>
  </si>
  <si>
    <t xml:space="preserve"> Prévoyance</t>
  </si>
  <si>
    <t xml:space="preserve"> Total Cotisations Sociales</t>
  </si>
  <si>
    <t>Salaire Net</t>
  </si>
  <si>
    <r>
      <t xml:space="preserve"> </t>
    </r>
    <r>
      <rPr>
        <b/>
        <u/>
        <sz val="11"/>
        <rFont val="Arial"/>
        <family val="2"/>
      </rPr>
      <t>Indemnités entretien et nourriture</t>
    </r>
  </si>
  <si>
    <t xml:space="preserve"> Indemnité d'entretien par journée jusqu'à 9 heures d'accueil</t>
  </si>
  <si>
    <t>Total Ind. Entretien :</t>
  </si>
  <si>
    <t xml:space="preserve"> Indemnité d'entretien par journée de plus de 9 heures d'accueil</t>
  </si>
  <si>
    <t xml:space="preserve"> Indemnité de repas </t>
  </si>
  <si>
    <t>Total Ind. Nourriture :</t>
  </si>
  <si>
    <t xml:space="preserve"> Indemnité goûter</t>
  </si>
  <si>
    <t xml:space="preserve"> Déplacements</t>
  </si>
  <si>
    <t xml:space="preserve"> Divers :</t>
  </si>
  <si>
    <t>Total Indemnités</t>
  </si>
  <si>
    <t>Année précédente</t>
  </si>
  <si>
    <t>Année  en  cours</t>
  </si>
  <si>
    <t>NET A PAYER</t>
  </si>
  <si>
    <r>
      <t xml:space="preserve"> </t>
    </r>
    <r>
      <rPr>
        <b/>
        <u/>
        <sz val="11"/>
        <rFont val="Arial"/>
        <family val="2"/>
      </rPr>
      <t xml:space="preserve">Congés payés </t>
    </r>
    <r>
      <rPr>
        <b/>
        <u/>
        <sz val="8"/>
        <rFont val="Arial"/>
        <family val="2"/>
      </rPr>
      <t>(en jrs ouvrables)</t>
    </r>
  </si>
  <si>
    <t xml:space="preserve">Net Imposable </t>
  </si>
  <si>
    <t xml:space="preserve"> Nbre de jours acquis dans l'année</t>
  </si>
  <si>
    <t xml:space="preserve"> Congés supplémentaires </t>
  </si>
  <si>
    <t xml:space="preserve"> Total Congés acquis sur l'année</t>
  </si>
  <si>
    <t xml:space="preserve">Cumul Net Imposable </t>
  </si>
  <si>
    <t xml:space="preserve"> Congés acquis pris ce mois-ci</t>
  </si>
  <si>
    <t xml:space="preserve"> Total Congés acq. pris sur l'Année</t>
  </si>
  <si>
    <t>Pour le calcul de votre abattement fiscal :</t>
  </si>
  <si>
    <t xml:space="preserve"> Solde Congés acquis à prendre</t>
  </si>
  <si>
    <t xml:space="preserve">Nombre de jours de 8h et +/j </t>
  </si>
  <si>
    <t xml:space="preserve">Nombre d'heures des journées – 8h/j </t>
  </si>
  <si>
    <t xml:space="preserve"> Mode de règlement :</t>
  </si>
  <si>
    <t xml:space="preserve"> Signature :</t>
  </si>
  <si>
    <t xml:space="preserve"> Fait à :</t>
  </si>
  <si>
    <t xml:space="preserve"> Nombre de jours d'accueil effectués </t>
  </si>
  <si>
    <t xml:space="preserve"> le : </t>
  </si>
  <si>
    <t xml:space="preserve"> Nombre d'heures d'accueil effectuées </t>
  </si>
  <si>
    <t>Dans votre intérêt et pour vous aider à faire valoir vos droits conservez votre bulletin de salaire sans limitation de durée</t>
  </si>
  <si>
    <t>Nb Heure effectuées</t>
  </si>
  <si>
    <t xml:space="preserve"> 3 jrs déduits - Retenue selon C.C</t>
  </si>
  <si>
    <t>x</t>
  </si>
  <si>
    <t>jrs</t>
  </si>
  <si>
    <t>hrs</t>
  </si>
  <si>
    <t>km</t>
  </si>
  <si>
    <t>Copyright 01/2015 -  Propriété du SPAMAF  -  Reproduction interdite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</si>
</sst>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0\ [$€-401]\ ;\-#,##0.00\ [$€-401]\ ;&quot; -&quot;#\ [$€-401]\ "/>
    <numFmt numFmtId="165" formatCode="mmmm\ yyyy"/>
    <numFmt numFmtId="166" formatCode="#,##0.00&quot; €&quot;"/>
    <numFmt numFmtId="167" formatCode="d"/>
    <numFmt numFmtId="168" formatCode="#,##0.00&quot; €&quot;;[Red]\-#,##0.00&quot; €&quot;"/>
    <numFmt numFmtId="169" formatCode="0&quot; sem&quot;"/>
    <numFmt numFmtId="170" formatCode="0.00&quot; hrs&quot;"/>
    <numFmt numFmtId="171" formatCode="#,##0.0000\ [$€-401]\ ;\-#,##0.0000\ [$€-401]\ ;&quot; -&quot;#\ [$€-401]\ "/>
    <numFmt numFmtId="172" formatCode="#,##0.00\ [$€-401]\ ;\-#,##0.00\ [$€-401]\ ;&quot; -&quot;#\ [$€-401]\ ;@\ "/>
    <numFmt numFmtId="173" formatCode="#,##0.00&quot; F &quot;;\-#,##0.00&quot; F &quot;;&quot; -&quot;#&quot; F &quot;;@\ "/>
    <numFmt numFmtId="174" formatCode="#,##0.00&quot; €&quot;;\-#,##0.00&quot; €&quot;"/>
    <numFmt numFmtId="175" formatCode="#,##0.0000\ [$€-401]\ ;\-#,##0.0000\ [$€-401]\ ;&quot; -&quot;#\ [$€-401]\ ;@\ "/>
    <numFmt numFmtId="176" formatCode="0.0"/>
    <numFmt numFmtId="177" formatCode="#,##0.00&quot; € &quot;;\-#,##0.00&quot; € &quot;;&quot; -&quot;#&quot; € &quot;;@\ "/>
    <numFmt numFmtId="178" formatCode="0.00&quot; jrs&quot;"/>
    <numFmt numFmtId="179" formatCode="0.0&quot; jrs&quot;"/>
    <numFmt numFmtId="180" formatCode="0.00&quot; sem&quot;"/>
    <numFmt numFmtId="181" formatCode="0&quot; jrs&quot;"/>
    <numFmt numFmtId="182" formatCode="dd/mm/yy"/>
  </numFmts>
  <fonts count="88" x14ac:knownFonts="1">
    <font>
      <sz val="10"/>
      <name val="Arial"/>
      <family val="2"/>
    </font>
    <font>
      <b/>
      <sz val="11"/>
      <color indexed="10"/>
      <name val="Arial"/>
      <family val="2"/>
    </font>
    <font>
      <b/>
      <sz val="9"/>
      <color indexed="10"/>
      <name val="Arial"/>
      <family val="2"/>
    </font>
    <font>
      <b/>
      <sz val="18"/>
      <color indexed="56"/>
      <name val="Cambria"/>
      <family val="2"/>
    </font>
    <font>
      <sz val="8"/>
      <name val="Arial"/>
      <family val="2"/>
    </font>
    <font>
      <b/>
      <sz val="10"/>
      <name val="Arial"/>
      <family val="2"/>
    </font>
    <font>
      <sz val="8"/>
      <color indexed="9"/>
      <name val="Arial"/>
      <family val="2"/>
    </font>
    <font>
      <b/>
      <u/>
      <sz val="14"/>
      <name val="Arial"/>
      <family val="2"/>
    </font>
    <font>
      <sz val="12"/>
      <name val="Arial"/>
      <family val="2"/>
    </font>
    <font>
      <b/>
      <sz val="12"/>
      <name val="Arial"/>
      <family val="2"/>
    </font>
    <font>
      <b/>
      <sz val="11"/>
      <name val="Arial"/>
      <family val="2"/>
    </font>
    <font>
      <sz val="11"/>
      <name val="Arial"/>
      <family val="2"/>
    </font>
    <font>
      <b/>
      <sz val="10"/>
      <color indexed="10"/>
      <name val="Arial"/>
      <family val="2"/>
    </font>
    <font>
      <b/>
      <sz val="11"/>
      <name val="Castellar"/>
      <family val="1"/>
    </font>
    <font>
      <b/>
      <sz val="14"/>
      <name val="Arial"/>
      <family val="2"/>
    </font>
    <font>
      <b/>
      <sz val="9"/>
      <name val="Arial"/>
      <family val="2"/>
    </font>
    <font>
      <sz val="12"/>
      <color indexed="9"/>
      <name val="Arial"/>
      <family val="2"/>
    </font>
    <font>
      <b/>
      <sz val="9"/>
      <color indexed="8"/>
      <name val="Tahoma"/>
      <family val="2"/>
    </font>
    <font>
      <sz val="9"/>
      <color indexed="8"/>
      <name val="Tahoma"/>
      <family val="2"/>
    </font>
    <font>
      <b/>
      <sz val="12"/>
      <color indexed="14"/>
      <name val="Arial"/>
      <family val="2"/>
    </font>
    <font>
      <b/>
      <i/>
      <sz val="10"/>
      <name val="Arial"/>
      <family val="2"/>
    </font>
    <font>
      <sz val="8"/>
      <name val="Tahoma"/>
      <family val="2"/>
    </font>
    <font>
      <sz val="10"/>
      <color indexed="9"/>
      <name val="Arial"/>
      <family val="2"/>
    </font>
    <font>
      <sz val="11"/>
      <color indexed="9"/>
      <name val="Arial"/>
      <family val="2"/>
    </font>
    <font>
      <sz val="6"/>
      <color indexed="9"/>
      <name val="Arial"/>
      <family val="2"/>
    </font>
    <font>
      <sz val="8"/>
      <color indexed="9"/>
      <name val="Tahoma"/>
      <family val="2"/>
    </font>
    <font>
      <b/>
      <sz val="10"/>
      <color indexed="9"/>
      <name val="Arial"/>
      <family val="2"/>
    </font>
    <font>
      <b/>
      <sz val="9"/>
      <name val="Tahoma"/>
      <family val="2"/>
    </font>
    <font>
      <b/>
      <sz val="9"/>
      <color indexed="9"/>
      <name val="Arial"/>
      <family val="2"/>
    </font>
    <font>
      <u/>
      <sz val="10"/>
      <name val="Arial"/>
      <family val="2"/>
    </font>
    <font>
      <sz val="9"/>
      <name val="Arial"/>
      <family val="2"/>
    </font>
    <font>
      <b/>
      <sz val="10"/>
      <color indexed="8"/>
      <name val="Tahoma"/>
      <family val="2"/>
    </font>
    <font>
      <b/>
      <sz val="10"/>
      <color indexed="10"/>
      <name val="Tahoma"/>
      <family val="2"/>
    </font>
    <font>
      <b/>
      <u/>
      <sz val="10"/>
      <color indexed="10"/>
      <name val="Tahoma"/>
      <family val="2"/>
    </font>
    <font>
      <sz val="11"/>
      <color indexed="20"/>
      <name val="Tahoma"/>
      <family val="2"/>
    </font>
    <font>
      <u/>
      <sz val="11"/>
      <color indexed="20"/>
      <name val="Tahoma"/>
      <family val="2"/>
    </font>
    <font>
      <b/>
      <sz val="11"/>
      <color indexed="20"/>
      <name val="Tahoma"/>
      <family val="2"/>
    </font>
    <font>
      <sz val="9"/>
      <color indexed="16"/>
      <name val="Tahoma"/>
      <family val="2"/>
    </font>
    <font>
      <b/>
      <sz val="10"/>
      <color indexed="17"/>
      <name val="Arial"/>
      <family val="2"/>
    </font>
    <font>
      <b/>
      <u/>
      <sz val="10"/>
      <color indexed="17"/>
      <name val="Arial"/>
      <family val="2"/>
    </font>
    <font>
      <sz val="10"/>
      <color indexed="17"/>
      <name val="Arial"/>
      <family val="2"/>
    </font>
    <font>
      <sz val="10"/>
      <color indexed="12"/>
      <name val="Arial"/>
      <family val="2"/>
    </font>
    <font>
      <b/>
      <sz val="10"/>
      <color indexed="12"/>
      <name val="Arial"/>
      <family val="2"/>
    </font>
    <font>
      <b/>
      <u/>
      <sz val="10"/>
      <color indexed="12"/>
      <name val="Arial"/>
      <family val="2"/>
    </font>
    <font>
      <sz val="10"/>
      <color indexed="12"/>
      <name val="Tahoma"/>
      <family val="2"/>
    </font>
    <font>
      <b/>
      <sz val="10"/>
      <color indexed="12"/>
      <name val="Tahoma"/>
      <family val="2"/>
    </font>
    <font>
      <sz val="10"/>
      <color indexed="10"/>
      <name val="Tahoma"/>
      <family val="2"/>
    </font>
    <font>
      <sz val="10"/>
      <color indexed="10"/>
      <name val="Arial"/>
      <family val="2"/>
    </font>
    <font>
      <b/>
      <sz val="8"/>
      <color indexed="14"/>
      <name val="Arial"/>
      <family val="2"/>
    </font>
    <font>
      <sz val="10"/>
      <color indexed="8"/>
      <name val="Tahoma"/>
      <family val="2"/>
    </font>
    <font>
      <u/>
      <sz val="10"/>
      <color indexed="8"/>
      <name val="Tahoma"/>
      <family val="2"/>
    </font>
    <font>
      <b/>
      <sz val="12"/>
      <color indexed="9"/>
      <name val="Arial"/>
      <family val="2"/>
    </font>
    <font>
      <b/>
      <u/>
      <sz val="11"/>
      <name val="Arial"/>
      <family val="2"/>
    </font>
    <font>
      <b/>
      <sz val="9"/>
      <color indexed="8"/>
      <name val="Arial"/>
      <family val="2"/>
    </font>
    <font>
      <u/>
      <sz val="9"/>
      <color indexed="8"/>
      <name val="Tahoma"/>
      <family val="2"/>
    </font>
    <font>
      <sz val="9"/>
      <color indexed="8"/>
      <name val="Arial"/>
      <family val="2"/>
    </font>
    <font>
      <b/>
      <sz val="8"/>
      <name val="Arial"/>
      <family val="2"/>
    </font>
    <font>
      <b/>
      <i/>
      <sz val="9"/>
      <color indexed="14"/>
      <name val="Arial"/>
      <family val="2"/>
    </font>
    <font>
      <b/>
      <i/>
      <sz val="8"/>
      <name val="Arial"/>
      <family val="2"/>
    </font>
    <font>
      <sz val="9"/>
      <color indexed="9"/>
      <name val="Arial"/>
      <family val="2"/>
    </font>
    <font>
      <b/>
      <sz val="6"/>
      <name val="Arial"/>
      <family val="2"/>
    </font>
    <font>
      <b/>
      <i/>
      <sz val="8"/>
      <color indexed="9"/>
      <name val="Arial"/>
      <family val="2"/>
    </font>
    <font>
      <b/>
      <sz val="9"/>
      <color indexed="10"/>
      <name val="Tahoma"/>
      <family val="2"/>
    </font>
    <font>
      <b/>
      <u/>
      <sz val="9"/>
      <color indexed="10"/>
      <name val="Tahoma"/>
      <family val="2"/>
    </font>
    <font>
      <sz val="9"/>
      <color indexed="10"/>
      <name val="Arial"/>
      <family val="2"/>
    </font>
    <font>
      <b/>
      <sz val="12"/>
      <color indexed="10"/>
      <name val="Arial"/>
      <family val="2"/>
    </font>
    <font>
      <b/>
      <sz val="13"/>
      <name val="Arial"/>
      <family val="2"/>
    </font>
    <font>
      <b/>
      <u/>
      <sz val="8"/>
      <name val="Arial"/>
      <family val="2"/>
    </font>
    <font>
      <b/>
      <sz val="9"/>
      <color indexed="14"/>
      <name val="Arial"/>
      <family val="2"/>
    </font>
    <font>
      <u/>
      <sz val="9"/>
      <color indexed="57"/>
      <name val="Arial"/>
      <family val="2"/>
    </font>
    <font>
      <b/>
      <u/>
      <sz val="9"/>
      <color indexed="57"/>
      <name val="Arial"/>
      <family val="2"/>
    </font>
    <font>
      <sz val="9"/>
      <color indexed="57"/>
      <name val="Arial"/>
      <family val="2"/>
    </font>
    <font>
      <sz val="9"/>
      <color indexed="12"/>
      <name val="Tahoma"/>
      <family val="2"/>
    </font>
    <font>
      <u/>
      <sz val="9"/>
      <color indexed="12"/>
      <name val="Arial"/>
      <family val="2"/>
    </font>
    <font>
      <sz val="9"/>
      <color indexed="12"/>
      <name val="Arial"/>
      <family val="2"/>
    </font>
    <font>
      <b/>
      <sz val="9"/>
      <color indexed="12"/>
      <name val="Arial"/>
      <family val="2"/>
    </font>
    <font>
      <b/>
      <u/>
      <sz val="9"/>
      <color indexed="8"/>
      <name val="Tahoma"/>
      <family val="2"/>
    </font>
    <font>
      <b/>
      <sz val="11.5"/>
      <name val="Arial"/>
      <family val="2"/>
    </font>
    <font>
      <b/>
      <sz val="9"/>
      <color indexed="57"/>
      <name val="Arial"/>
      <family val="2"/>
    </font>
    <font>
      <b/>
      <u/>
      <sz val="10"/>
      <name val="Arial"/>
      <family val="2"/>
    </font>
    <font>
      <b/>
      <sz val="10"/>
      <color indexed="8"/>
      <name val="Arial"/>
      <family val="2"/>
    </font>
    <font>
      <sz val="10"/>
      <color indexed="8"/>
      <name val="Arial"/>
      <family val="2"/>
    </font>
    <font>
      <i/>
      <sz val="9"/>
      <name val="Arial"/>
      <family val="2"/>
    </font>
    <font>
      <b/>
      <i/>
      <sz val="9"/>
      <name val="Arial"/>
      <family val="2"/>
    </font>
    <font>
      <i/>
      <sz val="8"/>
      <name val="Arial"/>
      <family val="2"/>
    </font>
    <font>
      <b/>
      <u/>
      <sz val="9"/>
      <color indexed="9"/>
      <name val="Arial"/>
      <family val="2"/>
    </font>
    <font>
      <sz val="10"/>
      <name val="Arial"/>
      <family val="2"/>
    </font>
    <font>
      <sz val="12"/>
      <color theme="0"/>
      <name val="Arial"/>
      <family val="2"/>
    </font>
  </fonts>
  <fills count="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7"/>
        <bgColor indexed="42"/>
      </patternFill>
    </fill>
    <fill>
      <patternFill patternType="solid">
        <fgColor indexed="41"/>
        <bgColor indexed="9"/>
      </patternFill>
    </fill>
    <fill>
      <patternFill patternType="solid">
        <fgColor indexed="52"/>
        <bgColor indexed="51"/>
      </patternFill>
    </fill>
    <fill>
      <patternFill patternType="solid">
        <fgColor indexed="43"/>
        <bgColor indexed="13"/>
      </patternFill>
    </fill>
    <fill>
      <patternFill patternType="solid">
        <fgColor indexed="13"/>
        <bgColor indexed="43"/>
      </patternFill>
    </fill>
  </fills>
  <borders count="32">
    <border>
      <left/>
      <right/>
      <top/>
      <bottom/>
      <diagonal/>
    </border>
    <border>
      <left style="hair">
        <color indexed="9"/>
      </left>
      <right style="hair">
        <color indexed="9"/>
      </right>
      <top/>
      <bottom style="hair">
        <color indexed="9"/>
      </bottom>
      <diagonal/>
    </border>
    <border>
      <left style="thin">
        <color indexed="8"/>
      </left>
      <right/>
      <top style="thin">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double">
        <color indexed="8"/>
      </right>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double">
        <color indexed="8"/>
      </right>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right style="double">
        <color indexed="8"/>
      </right>
      <top/>
      <bottom style="thin">
        <color indexed="8"/>
      </bottom>
      <diagonal/>
    </border>
    <border>
      <left style="double">
        <color indexed="8"/>
      </left>
      <right style="double">
        <color indexed="8"/>
      </right>
      <top/>
      <bottom/>
      <diagonal/>
    </border>
    <border>
      <left style="double">
        <color indexed="8"/>
      </left>
      <right style="double">
        <color indexed="8"/>
      </right>
      <top style="double">
        <color indexed="8"/>
      </top>
      <bottom style="double">
        <color indexed="8"/>
      </bottom>
      <diagonal/>
    </border>
    <border>
      <left/>
      <right/>
      <top style="double">
        <color indexed="8"/>
      </top>
      <bottom style="thin">
        <color indexed="8"/>
      </bottom>
      <diagonal/>
    </border>
    <border>
      <left style="thin">
        <color indexed="8"/>
      </left>
      <right style="dashed">
        <color indexed="8"/>
      </right>
      <top style="thin">
        <color indexed="8"/>
      </top>
      <bottom style="thin">
        <color indexed="8"/>
      </bottom>
      <diagonal/>
    </border>
  </borders>
  <cellStyleXfs count="17">
    <xf numFmtId="0" fontId="0" fillId="0" borderId="0"/>
    <xf numFmtId="164" fontId="86" fillId="0" borderId="0" applyFill="0" applyBorder="0" applyAlignment="0" applyProtection="0"/>
    <xf numFmtId="173" fontId="86" fillId="0" borderId="0" applyFill="0" applyBorder="0" applyAlignment="0" applyProtection="0"/>
    <xf numFmtId="0" fontId="86" fillId="2"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1" applyNumberFormat="0" applyFill="0" applyAlignment="0" applyProtection="0"/>
    <xf numFmtId="0" fontId="86" fillId="0" borderId="0" applyNumberFormat="0" applyFill="0" applyBorder="0" applyAlignment="0">
      <protection hidden="1"/>
    </xf>
    <xf numFmtId="0" fontId="86" fillId="0" borderId="0" applyNumberFormat="0" applyFill="0" applyBorder="0" applyAlignment="0">
      <protection hidden="1"/>
    </xf>
    <xf numFmtId="0" fontId="86" fillId="0" borderId="2" applyNumberFormat="0" applyFill="0" applyAlignment="0" applyProtection="0"/>
    <xf numFmtId="0" fontId="86" fillId="2" borderId="3" applyNumberFormat="0" applyAlignment="0" applyProtection="0"/>
    <xf numFmtId="0" fontId="86" fillId="0" borderId="2" applyNumberFormat="0" applyFill="0" applyAlignment="0" applyProtection="0"/>
    <xf numFmtId="0" fontId="86" fillId="0" borderId="0" applyNumberFormat="0" applyBorder="0" applyAlignment="0" applyProtection="0"/>
    <xf numFmtId="0" fontId="1" fillId="3" borderId="0" applyNumberFormat="0" applyBorder="0" applyAlignment="0" applyProtection="0"/>
    <xf numFmtId="0" fontId="2" fillId="0" borderId="0" applyNumberFormat="0" applyFill="0" applyBorder="0" applyAlignment="0" applyProtection="0"/>
    <xf numFmtId="0" fontId="86" fillId="0" borderId="0"/>
    <xf numFmtId="0" fontId="3" fillId="0" borderId="0" applyNumberFormat="0" applyFill="0" applyBorder="0" applyAlignment="0" applyProtection="0"/>
  </cellStyleXfs>
  <cellXfs count="255">
    <xf numFmtId="0" fontId="0" fillId="0" borderId="0" xfId="0"/>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0" fillId="0" borderId="0" xfId="0" applyFont="1" applyAlignment="1" applyProtection="1">
      <alignment vertical="center"/>
      <protection hidden="1"/>
    </xf>
    <xf numFmtId="0" fontId="6" fillId="0" borderId="0" xfId="0" applyFont="1" applyAlignment="1" applyProtection="1">
      <alignment vertical="center"/>
      <protection hidden="1"/>
    </xf>
    <xf numFmtId="0" fontId="8" fillId="0" borderId="0" xfId="0" applyFont="1" applyProtection="1">
      <protection hidden="1"/>
    </xf>
    <xf numFmtId="0" fontId="8" fillId="0" borderId="0" xfId="0" applyFont="1"/>
    <xf numFmtId="0" fontId="5" fillId="3" borderId="4"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10" fillId="0" borderId="7" xfId="0" applyFont="1" applyBorder="1" applyAlignment="1" applyProtection="1">
      <alignment horizontal="right" vertical="center"/>
      <protection hidden="1"/>
    </xf>
    <xf numFmtId="0" fontId="11" fillId="0" borderId="8" xfId="0" applyFont="1" applyBorder="1" applyAlignment="1" applyProtection="1">
      <alignment horizontal="center" vertical="center"/>
    </xf>
    <xf numFmtId="0" fontId="9" fillId="0" borderId="0" xfId="0" applyFont="1" applyBorder="1" applyAlignment="1" applyProtection="1">
      <alignment vertical="center" wrapText="1"/>
      <protection hidden="1"/>
    </xf>
    <xf numFmtId="0" fontId="10" fillId="3" borderId="0" xfId="0" applyFont="1" applyFill="1" applyBorder="1" applyAlignment="1" applyProtection="1">
      <alignment horizontal="center" vertical="center"/>
      <protection hidden="1"/>
    </xf>
    <xf numFmtId="0" fontId="7" fillId="4" borderId="0" xfId="0" applyFont="1" applyFill="1" applyBorder="1" applyAlignment="1" applyProtection="1">
      <alignment vertical="center"/>
      <protection hidden="1"/>
    </xf>
    <xf numFmtId="0" fontId="0" fillId="0" borderId="0" xfId="0" applyFont="1" applyProtection="1">
      <protection hidden="1"/>
    </xf>
    <xf numFmtId="0" fontId="0" fillId="0" borderId="0" xfId="0" applyFont="1"/>
    <xf numFmtId="0" fontId="15" fillId="0" borderId="7" xfId="0" applyFont="1" applyBorder="1" applyAlignment="1" applyProtection="1">
      <alignment vertical="center"/>
      <protection hidden="1"/>
    </xf>
    <xf numFmtId="0" fontId="11" fillId="0" borderId="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4" fillId="2" borderId="0" xfId="0" applyFont="1" applyFill="1" applyBorder="1" applyAlignment="1" applyProtection="1">
      <alignment vertical="center"/>
      <protection hidden="1"/>
    </xf>
    <xf numFmtId="166" fontId="4" fillId="0" borderId="0" xfId="0" applyNumberFormat="1" applyFont="1" applyBorder="1" applyAlignment="1" applyProtection="1">
      <alignment vertical="center"/>
      <protection hidden="1"/>
    </xf>
    <xf numFmtId="0" fontId="16" fillId="0" borderId="0" xfId="0" applyFont="1" applyAlignment="1" applyProtection="1">
      <alignment vertical="center"/>
      <protection hidden="1"/>
    </xf>
    <xf numFmtId="0" fontId="0" fillId="0" borderId="7" xfId="0" applyBorder="1" applyAlignment="1" applyProtection="1">
      <alignment vertical="center"/>
      <protection hidden="1"/>
    </xf>
    <xf numFmtId="0" fontId="16" fillId="0" borderId="0" xfId="0" applyFont="1" applyAlignment="1" applyProtection="1">
      <alignment horizontal="left" vertical="center"/>
      <protection hidden="1"/>
    </xf>
    <xf numFmtId="0" fontId="9" fillId="3" borderId="9" xfId="0" applyFont="1" applyFill="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8" fillId="0" borderId="0" xfId="0" applyFont="1" applyBorder="1" applyAlignment="1" applyProtection="1">
      <alignment vertical="center"/>
      <protection hidden="1"/>
    </xf>
    <xf numFmtId="0" fontId="12" fillId="0" borderId="0" xfId="0" applyFont="1" applyBorder="1" applyAlignment="1" applyProtection="1">
      <alignment vertical="center" wrapText="1"/>
      <protection hidden="1"/>
    </xf>
    <xf numFmtId="0" fontId="0" fillId="0" borderId="0" xfId="0" applyFont="1" applyBorder="1" applyAlignment="1" applyProtection="1">
      <alignment vertical="center"/>
      <protection hidden="1"/>
    </xf>
    <xf numFmtId="0" fontId="10" fillId="0" borderId="10" xfId="0" applyFont="1" applyBorder="1" applyAlignment="1" applyProtection="1">
      <alignment vertical="center"/>
      <protection hidden="1"/>
    </xf>
    <xf numFmtId="0" fontId="0" fillId="0" borderId="11" xfId="0" applyBorder="1" applyAlignment="1" applyProtection="1">
      <alignment vertical="center"/>
      <protection hidden="1"/>
    </xf>
    <xf numFmtId="0" fontId="20" fillId="0" borderId="12" xfId="0" applyFont="1" applyBorder="1" applyAlignment="1" applyProtection="1">
      <alignment horizontal="right" vertical="center"/>
      <protection hidden="1"/>
    </xf>
    <xf numFmtId="166" fontId="21" fillId="0" borderId="0" xfId="0" applyNumberFormat="1" applyFont="1" applyBorder="1" applyAlignment="1" applyProtection="1">
      <alignment vertical="center"/>
      <protection hidden="1"/>
    </xf>
    <xf numFmtId="0" fontId="22" fillId="0" borderId="0" xfId="0" applyFont="1" applyProtection="1">
      <protection hidden="1"/>
    </xf>
    <xf numFmtId="0" fontId="23" fillId="0" borderId="7" xfId="0" applyFont="1" applyBorder="1" applyAlignment="1" applyProtection="1">
      <alignment vertical="center"/>
      <protection hidden="1"/>
    </xf>
    <xf numFmtId="0" fontId="24" fillId="0" borderId="0" xfId="0" applyFont="1" applyBorder="1" applyAlignment="1" applyProtection="1">
      <alignment vertical="center"/>
      <protection hidden="1"/>
    </xf>
    <xf numFmtId="0" fontId="23" fillId="0" borderId="13" xfId="0" applyFont="1" applyBorder="1" applyAlignment="1" applyProtection="1">
      <alignment vertical="center"/>
      <protection hidden="1"/>
    </xf>
    <xf numFmtId="166" fontId="25" fillId="0" borderId="0" xfId="0" applyNumberFormat="1" applyFont="1" applyBorder="1" applyAlignment="1" applyProtection="1">
      <alignment vertical="center"/>
      <protection hidden="1"/>
    </xf>
    <xf numFmtId="0" fontId="26" fillId="0" borderId="0" xfId="0" applyFont="1" applyBorder="1" applyAlignment="1" applyProtection="1">
      <alignment vertical="center" wrapText="1"/>
      <protection hidden="1"/>
    </xf>
    <xf numFmtId="0" fontId="22" fillId="0" borderId="0" xfId="0" applyFont="1" applyBorder="1" applyAlignment="1" applyProtection="1">
      <alignment vertical="center"/>
      <protection hidden="1"/>
    </xf>
    <xf numFmtId="0" fontId="22" fillId="0" borderId="0" xfId="0" applyFont="1" applyAlignment="1" applyProtection="1">
      <alignment vertical="center"/>
      <protection hidden="1"/>
    </xf>
    <xf numFmtId="0" fontId="11" fillId="0" borderId="14"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166" fontId="27" fillId="0" borderId="0" xfId="0" applyNumberFormat="1" applyFont="1" applyBorder="1" applyAlignment="1" applyProtection="1">
      <alignment horizontal="center" vertical="center"/>
      <protection hidden="1"/>
    </xf>
    <xf numFmtId="0" fontId="28" fillId="0" borderId="0" xfId="0" applyFont="1" applyAlignment="1" applyProtection="1">
      <alignment horizontal="center"/>
      <protection hidden="1"/>
    </xf>
    <xf numFmtId="0" fontId="15" fillId="0" borderId="0" xfId="0" applyFont="1" applyAlignment="1" applyProtection="1">
      <alignment horizontal="center"/>
      <protection hidden="1"/>
    </xf>
    <xf numFmtId="0" fontId="2" fillId="0" borderId="0"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167" fontId="10" fillId="0" borderId="16"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hidden="1"/>
    </xf>
    <xf numFmtId="0" fontId="19" fillId="0" borderId="0" xfId="0" applyFont="1" applyAlignment="1" applyProtection="1">
      <alignment vertical="center"/>
      <protection hidden="1"/>
    </xf>
    <xf numFmtId="2" fontId="0" fillId="3" borderId="9" xfId="0" applyNumberFormat="1"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hidden="1"/>
    </xf>
    <xf numFmtId="0" fontId="30" fillId="0" borderId="14" xfId="0" applyFont="1" applyBorder="1" applyAlignment="1" applyProtection="1">
      <alignment horizontal="center" vertical="center"/>
      <protection hidden="1"/>
    </xf>
    <xf numFmtId="2" fontId="30" fillId="3" borderId="9" xfId="0" applyNumberFormat="1"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hidden="1"/>
    </xf>
    <xf numFmtId="0" fontId="8" fillId="0" borderId="0" xfId="0" applyFont="1" applyBorder="1" applyAlignment="1" applyProtection="1">
      <protection hidden="1"/>
    </xf>
    <xf numFmtId="0" fontId="47" fillId="0" borderId="0" xfId="0" applyFont="1" applyAlignment="1" applyProtection="1">
      <alignment vertical="center"/>
      <protection hidden="1"/>
    </xf>
    <xf numFmtId="167" fontId="15" fillId="0" borderId="18" xfId="0" applyNumberFormat="1" applyFont="1" applyFill="1" applyBorder="1" applyAlignment="1" applyProtection="1">
      <alignment horizontal="center" vertical="center"/>
      <protection hidden="1"/>
    </xf>
    <xf numFmtId="0" fontId="15" fillId="0" borderId="0" xfId="0" applyFont="1" applyFill="1" applyAlignment="1" applyProtection="1">
      <alignment vertical="center"/>
      <protection hidden="1"/>
    </xf>
    <xf numFmtId="0" fontId="15" fillId="0" borderId="0" xfId="0" applyFont="1" applyFill="1" applyProtection="1">
      <protection hidden="1"/>
    </xf>
    <xf numFmtId="0" fontId="15" fillId="0" borderId="0" xfId="0" applyFont="1" applyFill="1" applyBorder="1" applyAlignment="1" applyProtection="1">
      <protection hidden="1"/>
    </xf>
    <xf numFmtId="0" fontId="2" fillId="0" borderId="0" xfId="0" applyFont="1" applyFill="1" applyAlignment="1" applyProtection="1">
      <alignment vertical="center"/>
      <protection hidden="1"/>
    </xf>
    <xf numFmtId="167" fontId="10" fillId="0" borderId="19" xfId="0" applyNumberFormat="1" applyFont="1" applyFill="1" applyBorder="1" applyAlignment="1" applyProtection="1">
      <alignment horizontal="center" vertical="center"/>
      <protection hidden="1"/>
    </xf>
    <xf numFmtId="167" fontId="4" fillId="0" borderId="0" xfId="0" applyNumberFormat="1" applyFont="1" applyProtection="1">
      <protection hidden="1"/>
    </xf>
    <xf numFmtId="0" fontId="0" fillId="0" borderId="0" xfId="0" applyProtection="1">
      <protection hidden="1"/>
    </xf>
    <xf numFmtId="2" fontId="0" fillId="3" borderId="20" xfId="0" applyNumberFormat="1" applyFont="1" applyFill="1" applyBorder="1" applyAlignment="1" applyProtection="1">
      <alignment horizontal="center" vertical="center"/>
      <protection locked="0"/>
    </xf>
    <xf numFmtId="168" fontId="14" fillId="4" borderId="0" xfId="0" applyNumberFormat="1" applyFont="1" applyFill="1" applyBorder="1" applyAlignment="1" applyProtection="1">
      <alignment horizontal="center" vertical="center"/>
      <protection hidden="1"/>
    </xf>
    <xf numFmtId="0" fontId="0" fillId="4" borderId="0" xfId="0" applyFont="1" applyFill="1" applyProtection="1">
      <protection hidden="1"/>
    </xf>
    <xf numFmtId="0" fontId="0" fillId="4" borderId="0" xfId="0" applyFont="1" applyFill="1" applyAlignment="1" applyProtection="1">
      <alignment vertical="center"/>
      <protection hidden="1"/>
    </xf>
    <xf numFmtId="2" fontId="30" fillId="3" borderId="20" xfId="0" applyNumberFormat="1" applyFont="1" applyFill="1" applyBorder="1" applyAlignment="1" applyProtection="1">
      <alignment horizontal="center" vertical="center"/>
      <protection locked="0"/>
    </xf>
    <xf numFmtId="169" fontId="0" fillId="4" borderId="0" xfId="0" applyNumberFormat="1" applyFont="1" applyFill="1" applyBorder="1" applyAlignment="1" applyProtection="1">
      <alignment horizontal="center" vertical="center"/>
      <protection hidden="1"/>
    </xf>
    <xf numFmtId="0" fontId="0" fillId="4" borderId="0" xfId="0" applyFont="1" applyFill="1" applyBorder="1" applyAlignment="1" applyProtection="1">
      <alignment vertical="center"/>
      <protection hidden="1"/>
    </xf>
    <xf numFmtId="0" fontId="11" fillId="0" borderId="7"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48" fillId="0" borderId="13" xfId="0" applyFont="1" applyBorder="1" applyAlignment="1" applyProtection="1">
      <alignment horizontal="right" vertical="center"/>
      <protection hidden="1"/>
    </xf>
    <xf numFmtId="0" fontId="10" fillId="0" borderId="7" xfId="0" applyFont="1" applyBorder="1" applyAlignment="1"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Font="1" applyAlignment="1" applyProtection="1">
      <alignment horizontal="center" vertical="center"/>
      <protection hidden="1"/>
    </xf>
    <xf numFmtId="0" fontId="0" fillId="0" borderId="0" xfId="0" applyBorder="1" applyAlignment="1" applyProtection="1">
      <alignment vertical="center"/>
      <protection hidden="1"/>
    </xf>
    <xf numFmtId="0" fontId="15" fillId="0" borderId="0" xfId="0" applyFont="1" applyBorder="1" applyAlignment="1" applyProtection="1">
      <alignment vertical="center"/>
      <protection hidden="1"/>
    </xf>
    <xf numFmtId="0" fontId="10" fillId="0" borderId="7"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24" fillId="0" borderId="21"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10" fillId="0" borderId="7"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11" fillId="0" borderId="7" xfId="0" applyFont="1" applyFill="1" applyBorder="1" applyAlignment="1" applyProtection="1">
      <alignment vertical="center"/>
      <protection hidden="1"/>
    </xf>
    <xf numFmtId="0" fontId="30" fillId="0" borderId="0" xfId="0" applyFont="1" applyBorder="1" applyAlignment="1" applyProtection="1">
      <alignment horizontal="right" vertical="center"/>
      <protection hidden="1"/>
    </xf>
    <xf numFmtId="9" fontId="0" fillId="3" borderId="9" xfId="0" applyNumberFormat="1" applyFill="1" applyBorder="1" applyAlignment="1" applyProtection="1">
      <alignment horizontal="center" vertical="center"/>
      <protection locked="0"/>
    </xf>
    <xf numFmtId="170" fontId="11" fillId="0" borderId="0" xfId="0" applyNumberFormat="1" applyFont="1" applyFill="1" applyBorder="1" applyAlignment="1" applyProtection="1">
      <alignment vertical="center"/>
      <protection hidden="1"/>
    </xf>
    <xf numFmtId="0" fontId="0" fillId="0" borderId="0" xfId="0" applyFont="1" applyBorder="1" applyAlignment="1" applyProtection="1">
      <alignment horizontal="right" vertical="center"/>
      <protection hidden="1"/>
    </xf>
    <xf numFmtId="0" fontId="4" fillId="0" borderId="0" xfId="0" applyFont="1" applyProtection="1">
      <protection hidden="1"/>
    </xf>
    <xf numFmtId="0" fontId="9" fillId="0" borderId="0" xfId="0" applyFont="1" applyBorder="1" applyAlignment="1" applyProtection="1">
      <alignment vertical="center"/>
      <protection hidden="1"/>
    </xf>
    <xf numFmtId="172" fontId="10" fillId="0" borderId="0" xfId="0" applyNumberFormat="1" applyFont="1" applyBorder="1" applyAlignment="1" applyProtection="1">
      <alignment vertical="center"/>
      <protection hidden="1"/>
    </xf>
    <xf numFmtId="0" fontId="10" fillId="0" borderId="0" xfId="0" applyFont="1" applyBorder="1" applyAlignment="1" applyProtection="1">
      <alignment vertical="center"/>
      <protection hidden="1"/>
    </xf>
    <xf numFmtId="166" fontId="10" fillId="0" borderId="0" xfId="0" applyNumberFormat="1" applyFont="1" applyBorder="1" applyAlignment="1" applyProtection="1">
      <alignment horizontal="right" vertical="center"/>
      <protection hidden="1"/>
    </xf>
    <xf numFmtId="166" fontId="10" fillId="0" borderId="13" xfId="0" applyNumberFormat="1" applyFont="1" applyBorder="1" applyAlignment="1" applyProtection="1">
      <alignment horizontal="right" vertical="center"/>
      <protection hidden="1"/>
    </xf>
    <xf numFmtId="0" fontId="56" fillId="0" borderId="0" xfId="0" applyFont="1" applyProtection="1">
      <protection hidden="1"/>
    </xf>
    <xf numFmtId="0" fontId="58" fillId="0" borderId="0" xfId="0" applyFont="1" applyBorder="1" applyAlignment="1" applyProtection="1">
      <alignment vertical="center"/>
      <protection hidden="1"/>
    </xf>
    <xf numFmtId="2" fontId="59" fillId="0" borderId="0" xfId="0" applyNumberFormat="1" applyFont="1" applyBorder="1" applyAlignment="1" applyProtection="1">
      <alignment vertical="center"/>
      <protection hidden="1"/>
    </xf>
    <xf numFmtId="10" fontId="11" fillId="0" borderId="0" xfId="0" applyNumberFormat="1" applyFont="1" applyBorder="1" applyAlignment="1" applyProtection="1">
      <alignment horizontal="center" vertical="center"/>
      <protection hidden="1"/>
    </xf>
    <xf numFmtId="10" fontId="11" fillId="0" borderId="22" xfId="0" applyNumberFormat="1" applyFont="1" applyBorder="1" applyAlignment="1" applyProtection="1">
      <alignment horizontal="center" vertical="center"/>
      <protection hidden="1"/>
    </xf>
    <xf numFmtId="0" fontId="5" fillId="0" borderId="0" xfId="0" applyFont="1" applyProtection="1">
      <protection hidden="1"/>
    </xf>
    <xf numFmtId="0" fontId="60" fillId="0" borderId="0" xfId="0" applyFont="1" applyAlignment="1" applyProtection="1">
      <alignment horizontal="right"/>
      <protection hidden="1"/>
    </xf>
    <xf numFmtId="172" fontId="11" fillId="0" borderId="0" xfId="0" applyNumberFormat="1" applyFont="1" applyBorder="1" applyAlignment="1" applyProtection="1">
      <alignment vertical="center"/>
      <protection hidden="1"/>
    </xf>
    <xf numFmtId="0" fontId="0" fillId="0" borderId="0" xfId="0" applyBorder="1" applyProtection="1">
      <protection hidden="1"/>
    </xf>
    <xf numFmtId="0" fontId="58" fillId="0" borderId="0" xfId="0" applyFont="1" applyAlignment="1">
      <alignment horizontal="right"/>
    </xf>
    <xf numFmtId="10" fontId="61" fillId="0" borderId="0" xfId="0" applyNumberFormat="1" applyFont="1" applyFill="1" applyAlignment="1" applyProtection="1">
      <alignment horizontal="left"/>
      <protection hidden="1"/>
    </xf>
    <xf numFmtId="172" fontId="9" fillId="2" borderId="0" xfId="0" applyNumberFormat="1" applyFont="1" applyFill="1" applyBorder="1" applyAlignment="1" applyProtection="1">
      <alignment horizontal="left" vertical="center"/>
      <protection hidden="1"/>
    </xf>
    <xf numFmtId="172" fontId="10" fillId="2" borderId="0" xfId="0" applyNumberFormat="1" applyFont="1" applyFill="1" applyBorder="1" applyAlignment="1" applyProtection="1">
      <alignment vertical="center"/>
      <protection hidden="1"/>
    </xf>
    <xf numFmtId="0" fontId="11" fillId="0" borderId="0" xfId="0" applyFont="1" applyBorder="1" applyAlignment="1" applyProtection="1">
      <alignment horizontal="right" vertical="center"/>
      <protection hidden="1"/>
    </xf>
    <xf numFmtId="0" fontId="15" fillId="0" borderId="0" xfId="0" applyFont="1" applyBorder="1" applyAlignment="1" applyProtection="1">
      <alignment horizontal="right" vertical="center"/>
      <protection hidden="1"/>
    </xf>
    <xf numFmtId="172" fontId="10" fillId="0" borderId="0" xfId="0" applyNumberFormat="1" applyFont="1" applyFill="1" applyBorder="1" applyAlignment="1" applyProtection="1">
      <alignment horizontal="right" vertical="center"/>
      <protection hidden="1"/>
    </xf>
    <xf numFmtId="0" fontId="11" fillId="0" borderId="13" xfId="0" applyFont="1" applyBorder="1" applyAlignment="1" applyProtection="1">
      <alignment horizontal="right" vertical="center"/>
      <protection hidden="1"/>
    </xf>
    <xf numFmtId="0" fontId="58"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11" fillId="0" borderId="0" xfId="0" applyFont="1" applyBorder="1" applyAlignment="1" applyProtection="1">
      <alignment horizontal="center" vertical="center"/>
      <protection hidden="1"/>
    </xf>
    <xf numFmtId="0" fontId="0" fillId="0" borderId="7" xfId="0" applyFon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30" fillId="0" borderId="3" xfId="0" applyFont="1" applyFill="1" applyBorder="1" applyAlignment="1" applyProtection="1">
      <alignment horizontal="center" vertical="center" wrapText="1"/>
      <protection hidden="1"/>
    </xf>
    <xf numFmtId="172" fontId="65" fillId="0" borderId="0" xfId="2" applyNumberFormat="1" applyFont="1" applyFill="1" applyBorder="1" applyAlignment="1" applyProtection="1">
      <alignment vertical="center"/>
      <protection hidden="1"/>
    </xf>
    <xf numFmtId="0" fontId="0" fillId="0" borderId="13" xfId="0" applyBorder="1" applyAlignment="1" applyProtection="1">
      <alignment vertical="center"/>
      <protection hidden="1"/>
    </xf>
    <xf numFmtId="0" fontId="30" fillId="0" borderId="0" xfId="0" applyFont="1" applyBorder="1" applyAlignment="1" applyProtection="1">
      <alignment vertical="center"/>
      <protection hidden="1"/>
    </xf>
    <xf numFmtId="0" fontId="14" fillId="0" borderId="0" xfId="0" applyFont="1" applyBorder="1" applyAlignment="1" applyProtection="1">
      <alignment vertical="center"/>
      <protection hidden="1"/>
    </xf>
    <xf numFmtId="178" fontId="30" fillId="0" borderId="3" xfId="0" applyNumberFormat="1" applyFont="1" applyFill="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13" xfId="0" applyFont="1" applyBorder="1" applyAlignment="1" applyProtection="1">
      <alignment horizontal="right" vertical="center"/>
      <protection hidden="1"/>
    </xf>
    <xf numFmtId="0" fontId="0" fillId="0" borderId="7" xfId="0" applyFont="1" applyBorder="1" applyAlignment="1" applyProtection="1">
      <alignment vertical="center"/>
      <protection hidden="1"/>
    </xf>
    <xf numFmtId="2" fontId="30" fillId="3" borderId="23" xfId="0" applyNumberFormat="1" applyFont="1" applyFill="1" applyBorder="1" applyAlignment="1" applyProtection="1">
      <alignment horizontal="right" vertical="center"/>
      <protection locked="0"/>
    </xf>
    <xf numFmtId="180" fontId="30" fillId="3" borderId="24" xfId="0" applyNumberFormat="1" applyFont="1" applyFill="1" applyBorder="1" applyAlignment="1" applyProtection="1">
      <alignment horizontal="left" vertical="center"/>
    </xf>
    <xf numFmtId="0" fontId="9" fillId="0" borderId="0" xfId="0" applyFont="1" applyBorder="1" applyAlignment="1" applyProtection="1">
      <alignment horizontal="right" vertical="center"/>
      <protection hidden="1"/>
    </xf>
    <xf numFmtId="177" fontId="9" fillId="0" borderId="0" xfId="0" applyNumberFormat="1" applyFont="1" applyFill="1" applyBorder="1" applyAlignment="1" applyProtection="1">
      <alignment horizontal="right" vertical="center"/>
      <protection hidden="1"/>
    </xf>
    <xf numFmtId="0" fontId="9" fillId="0" borderId="13" xfId="0" applyFont="1" applyBorder="1" applyAlignment="1" applyProtection="1">
      <alignment horizontal="right" vertical="center"/>
      <protection hidden="1"/>
    </xf>
    <xf numFmtId="0" fontId="5" fillId="0" borderId="7" xfId="0" applyFont="1" applyBorder="1" applyAlignment="1" applyProtection="1">
      <alignment vertical="center"/>
      <protection hidden="1"/>
    </xf>
    <xf numFmtId="0" fontId="5" fillId="0" borderId="0" xfId="0" applyFont="1" applyBorder="1" applyAlignment="1" applyProtection="1">
      <alignment vertical="center"/>
      <protection hidden="1"/>
    </xf>
    <xf numFmtId="0" fontId="77" fillId="0" borderId="0" xfId="0" applyFont="1" applyBorder="1" applyAlignment="1" applyProtection="1">
      <alignment vertical="center"/>
      <protection hidden="1"/>
    </xf>
    <xf numFmtId="0" fontId="10" fillId="0" borderId="0" xfId="0" applyFont="1" applyBorder="1" applyAlignment="1" applyProtection="1">
      <alignment horizontal="right" vertical="center"/>
      <protection hidden="1"/>
    </xf>
    <xf numFmtId="0" fontId="10" fillId="0" borderId="13" xfId="0" applyFont="1" applyBorder="1" applyAlignment="1" applyProtection="1">
      <alignment horizontal="right" vertical="center"/>
      <protection hidden="1"/>
    </xf>
    <xf numFmtId="0" fontId="79" fillId="0" borderId="0" xfId="0" applyFont="1" applyBorder="1" applyAlignment="1" applyProtection="1">
      <alignment vertical="center"/>
      <protection hidden="1"/>
    </xf>
    <xf numFmtId="0" fontId="5" fillId="0" borderId="7"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Alignment="1">
      <alignment horizontal="right"/>
    </xf>
    <xf numFmtId="0" fontId="30" fillId="0" borderId="7" xfId="0" applyFont="1" applyBorder="1" applyAlignment="1" applyProtection="1">
      <alignment horizontal="left" vertical="center"/>
      <protection hidden="1"/>
    </xf>
    <xf numFmtId="0" fontId="82" fillId="0" borderId="0" xfId="0" applyFont="1" applyBorder="1" applyAlignment="1" applyProtection="1">
      <alignment horizontal="left" vertical="center"/>
      <protection hidden="1"/>
    </xf>
    <xf numFmtId="0" fontId="0" fillId="0" borderId="0" xfId="0" applyBorder="1" applyAlignment="1" applyProtection="1">
      <alignment horizontal="center" vertical="center"/>
      <protection hidden="1"/>
    </xf>
    <xf numFmtId="0" fontId="30" fillId="0" borderId="7" xfId="0" applyFont="1" applyBorder="1" applyAlignment="1" applyProtection="1">
      <alignment vertical="center"/>
      <protection hidden="1"/>
    </xf>
    <xf numFmtId="0" fontId="1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15" fillId="0" borderId="0" xfId="0" applyFont="1" applyFill="1" applyBorder="1" applyAlignment="1" applyProtection="1">
      <alignment horizontal="right" vertical="center"/>
      <protection hidden="1"/>
    </xf>
    <xf numFmtId="0" fontId="26" fillId="0" borderId="0" xfId="0" applyFont="1" applyAlignment="1" applyProtection="1">
      <alignment vertical="center"/>
      <protection hidden="1"/>
    </xf>
    <xf numFmtId="2" fontId="22" fillId="0" borderId="0" xfId="0" applyNumberFormat="1" applyFont="1" applyAlignment="1" applyProtection="1">
      <alignment vertical="center"/>
      <protection hidden="1"/>
    </xf>
    <xf numFmtId="2" fontId="22" fillId="0" borderId="0" xfId="0" applyNumberFormat="1" applyFont="1" applyProtection="1">
      <protection hidden="1"/>
    </xf>
    <xf numFmtId="0" fontId="26" fillId="0" borderId="0" xfId="0" applyFont="1" applyAlignment="1" applyProtection="1">
      <alignment horizontal="right" vertical="center"/>
      <protection hidden="1"/>
    </xf>
    <xf numFmtId="0" fontId="85" fillId="0" borderId="0" xfId="0" applyFont="1" applyAlignment="1" applyProtection="1">
      <alignment vertical="center"/>
      <protection hidden="1"/>
    </xf>
    <xf numFmtId="182" fontId="26"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1" fontId="0" fillId="3" borderId="31" xfId="0" applyNumberFormat="1" applyFont="1" applyFill="1" applyBorder="1" applyAlignment="1" applyProtection="1">
      <alignment vertical="center"/>
      <protection locked="0"/>
    </xf>
    <xf numFmtId="2" fontId="0" fillId="3" borderId="31" xfId="0" applyNumberFormat="1" applyFont="1" applyFill="1" applyBorder="1" applyAlignment="1" applyProtection="1">
      <alignment vertical="center"/>
      <protection locked="0"/>
    </xf>
    <xf numFmtId="176" fontId="0" fillId="3" borderId="31" xfId="0" applyNumberFormat="1" applyFont="1" applyFill="1" applyBorder="1" applyAlignment="1" applyProtection="1">
      <alignment vertical="center"/>
      <protection locked="0"/>
    </xf>
    <xf numFmtId="1" fontId="0" fillId="3" borderId="24" xfId="0" applyNumberFormat="1" applyFont="1" applyFill="1" applyBorder="1" applyAlignment="1" applyProtection="1">
      <alignment vertical="center"/>
      <protection locked="0"/>
    </xf>
    <xf numFmtId="2" fontId="0" fillId="3" borderId="24" xfId="0" applyNumberFormat="1" applyFont="1" applyFill="1" applyBorder="1" applyAlignment="1" applyProtection="1">
      <alignment vertical="center"/>
      <protection locked="0"/>
    </xf>
    <xf numFmtId="176" fontId="0" fillId="3" borderId="24" xfId="0" applyNumberFormat="1" applyFont="1" applyFill="1" applyBorder="1" applyAlignment="1" applyProtection="1">
      <alignment vertical="center"/>
      <protection locked="0"/>
    </xf>
    <xf numFmtId="14" fontId="87" fillId="0" borderId="0" xfId="0" applyNumberFormat="1" applyFont="1" applyAlignment="1" applyProtection="1">
      <alignment vertical="center"/>
      <protection hidden="1"/>
    </xf>
    <xf numFmtId="0" fontId="7" fillId="0" borderId="0" xfId="0" applyFont="1" applyFill="1" applyBorder="1" applyAlignment="1" applyProtection="1">
      <alignment vertical="center"/>
      <protection hidden="1"/>
    </xf>
    <xf numFmtId="0" fontId="8" fillId="0" borderId="0" xfId="0" applyFont="1" applyFill="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14" fillId="4" borderId="0" xfId="0" applyFont="1" applyFill="1" applyBorder="1" applyAlignment="1" applyProtection="1">
      <alignment vertical="center"/>
      <protection hidden="1"/>
    </xf>
    <xf numFmtId="0" fontId="0" fillId="0" borderId="9" xfId="0" applyFont="1" applyBorder="1" applyAlignment="1" applyProtection="1">
      <alignment horizontal="left"/>
      <protection locked="0"/>
    </xf>
    <xf numFmtId="0" fontId="0" fillId="0" borderId="20" xfId="0" applyFont="1" applyBorder="1" applyAlignment="1" applyProtection="1">
      <alignment horizontal="left" vertical="center"/>
      <protection locked="0"/>
    </xf>
    <xf numFmtId="0" fontId="5" fillId="6" borderId="29" xfId="0" applyNumberFormat="1"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5" fillId="0" borderId="25"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5" fillId="3" borderId="30" xfId="0" applyFont="1" applyFill="1" applyBorder="1" applyAlignment="1" applyProtection="1">
      <alignment horizontal="center" vertical="center"/>
      <protection hidden="1"/>
    </xf>
    <xf numFmtId="0" fontId="11" fillId="0" borderId="9" xfId="0" applyFont="1" applyBorder="1" applyAlignment="1" applyProtection="1">
      <alignment horizontal="center" vertical="center"/>
      <protection locked="0"/>
    </xf>
    <xf numFmtId="165" fontId="13" fillId="0" borderId="9" xfId="0" applyNumberFormat="1" applyFont="1" applyFill="1" applyBorder="1" applyAlignment="1" applyProtection="1">
      <alignment horizontal="center" vertical="center"/>
      <protection locked="0"/>
    </xf>
    <xf numFmtId="17" fontId="10" fillId="0" borderId="22" xfId="0" applyNumberFormat="1" applyFont="1" applyBorder="1" applyAlignment="1" applyProtection="1">
      <alignment horizontal="right" vertical="center"/>
      <protection hidden="1"/>
    </xf>
    <xf numFmtId="0" fontId="11" fillId="0" borderId="20"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left"/>
      <protection locked="0"/>
    </xf>
    <xf numFmtId="0" fontId="10" fillId="3" borderId="7" xfId="0" applyFont="1" applyFill="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hidden="1"/>
    </xf>
    <xf numFmtId="0" fontId="7" fillId="4" borderId="0" xfId="0" applyFont="1" applyFill="1" applyBorder="1" applyAlignment="1" applyProtection="1">
      <alignment vertical="center"/>
      <protection hidden="1"/>
    </xf>
    <xf numFmtId="168" fontId="14" fillId="4" borderId="0" xfId="0" applyNumberFormat="1" applyFont="1" applyFill="1" applyBorder="1" applyAlignment="1" applyProtection="1">
      <alignment horizontal="center" vertical="center"/>
      <protection hidden="1"/>
    </xf>
    <xf numFmtId="170" fontId="0" fillId="0" borderId="9" xfId="0" applyNumberFormat="1" applyFont="1" applyBorder="1" applyAlignment="1" applyProtection="1">
      <alignment horizontal="center" vertical="center"/>
      <protection hidden="1"/>
    </xf>
    <xf numFmtId="170" fontId="5" fillId="3" borderId="20" xfId="0" applyNumberFormat="1" applyFont="1" applyFill="1" applyBorder="1" applyAlignment="1" applyProtection="1">
      <alignment vertical="center"/>
      <protection locked="0"/>
    </xf>
    <xf numFmtId="170" fontId="5" fillId="0" borderId="21" xfId="0" applyNumberFormat="1" applyFont="1" applyFill="1" applyBorder="1" applyAlignment="1" applyProtection="1">
      <alignment vertical="center"/>
    </xf>
    <xf numFmtId="0" fontId="12" fillId="0" borderId="0" xfId="0" applyFont="1" applyBorder="1" applyAlignment="1" applyProtection="1">
      <alignment vertical="center" wrapText="1"/>
      <protection hidden="1"/>
    </xf>
    <xf numFmtId="49" fontId="0" fillId="0" borderId="20" xfId="0" applyNumberFormat="1" applyFont="1" applyBorder="1" applyAlignment="1" applyProtection="1">
      <alignment horizontal="left" vertical="center"/>
      <protection locked="0"/>
    </xf>
    <xf numFmtId="0" fontId="19" fillId="0" borderId="11" xfId="0" applyFont="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171" fontId="10" fillId="3" borderId="20" xfId="0" applyNumberFormat="1" applyFont="1" applyFill="1" applyBorder="1" applyAlignment="1" applyProtection="1">
      <alignment horizontal="right" vertical="center"/>
      <protection locked="0"/>
    </xf>
    <xf numFmtId="0" fontId="11" fillId="2" borderId="9" xfId="0" applyFont="1" applyFill="1" applyBorder="1" applyAlignment="1" applyProtection="1">
      <alignment horizontal="center" vertical="center"/>
      <protection hidden="1"/>
    </xf>
    <xf numFmtId="0" fontId="11" fillId="2" borderId="20" xfId="0" applyFont="1" applyFill="1" applyBorder="1" applyAlignment="1" applyProtection="1">
      <alignment horizontal="center" vertical="center"/>
      <protection hidden="1"/>
    </xf>
    <xf numFmtId="166" fontId="11" fillId="0" borderId="9" xfId="0" applyNumberFormat="1" applyFont="1" applyBorder="1" applyAlignment="1" applyProtection="1">
      <alignment horizontal="right" vertical="center"/>
      <protection hidden="1"/>
    </xf>
    <xf numFmtId="170" fontId="11" fillId="0" borderId="9" xfId="0" applyNumberFormat="1" applyFont="1" applyBorder="1" applyAlignment="1" applyProtection="1">
      <alignment horizontal="right" vertical="center"/>
      <protection hidden="1"/>
    </xf>
    <xf numFmtId="172" fontId="11" fillId="0" borderId="20" xfId="0" applyNumberFormat="1" applyFont="1" applyBorder="1" applyAlignment="1" applyProtection="1">
      <alignment horizontal="right" vertical="center"/>
      <protection hidden="1"/>
    </xf>
    <xf numFmtId="166" fontId="11" fillId="0" borderId="9" xfId="2" applyNumberFormat="1" applyFont="1" applyFill="1" applyBorder="1" applyAlignment="1" applyProtection="1">
      <alignment horizontal="right" vertical="center"/>
      <protection hidden="1"/>
    </xf>
    <xf numFmtId="170" fontId="11" fillId="3" borderId="9" xfId="0" applyNumberFormat="1" applyFont="1" applyFill="1" applyBorder="1" applyAlignment="1" applyProtection="1">
      <alignment horizontal="right" vertical="center"/>
      <protection locked="0"/>
    </xf>
    <xf numFmtId="0" fontId="0" fillId="3" borderId="9" xfId="0" applyFont="1" applyFill="1" applyBorder="1" applyAlignment="1" applyProtection="1">
      <alignment vertical="center"/>
      <protection locked="0"/>
    </xf>
    <xf numFmtId="166" fontId="11" fillId="3" borderId="9" xfId="2" applyNumberFormat="1" applyFont="1" applyFill="1" applyBorder="1" applyAlignment="1" applyProtection="1">
      <alignment horizontal="right" vertical="center"/>
      <protection locked="0"/>
    </xf>
    <xf numFmtId="166" fontId="11" fillId="0" borderId="9" xfId="0" applyNumberFormat="1" applyFont="1" applyFill="1" applyBorder="1" applyAlignment="1" applyProtection="1">
      <alignment horizontal="right" vertical="center"/>
      <protection hidden="1"/>
    </xf>
    <xf numFmtId="166" fontId="23" fillId="0" borderId="9" xfId="0" applyNumberFormat="1" applyFont="1" applyFill="1" applyBorder="1" applyAlignment="1" applyProtection="1">
      <alignment horizontal="right" vertical="center"/>
      <protection locked="0"/>
    </xf>
    <xf numFmtId="9" fontId="23" fillId="0" borderId="9" xfId="0" applyNumberFormat="1" applyFont="1" applyBorder="1" applyAlignment="1" applyProtection="1">
      <alignment horizontal="right" vertical="center"/>
      <protection hidden="1"/>
    </xf>
    <xf numFmtId="166" fontId="11" fillId="3" borderId="9" xfId="0" applyNumberFormat="1" applyFont="1" applyFill="1" applyBorder="1" applyAlignment="1" applyProtection="1">
      <alignment horizontal="right" vertical="center"/>
      <protection locked="0"/>
    </xf>
    <xf numFmtId="10" fontId="11" fillId="0" borderId="9" xfId="0" applyNumberFormat="1" applyFont="1" applyBorder="1" applyAlignment="1" applyProtection="1">
      <alignment horizontal="right" vertical="center"/>
      <protection hidden="1"/>
    </xf>
    <xf numFmtId="172" fontId="11" fillId="0" borderId="9" xfId="0" applyNumberFormat="1" applyFont="1" applyBorder="1" applyAlignment="1" applyProtection="1">
      <alignment horizontal="right" vertical="center"/>
      <protection hidden="1"/>
    </xf>
    <xf numFmtId="172" fontId="9" fillId="0" borderId="20" xfId="0" applyNumberFormat="1" applyFont="1" applyBorder="1" applyAlignment="1" applyProtection="1">
      <alignment horizontal="right" vertical="center"/>
      <protection hidden="1"/>
    </xf>
    <xf numFmtId="0" fontId="9" fillId="0" borderId="27" xfId="0" applyFont="1" applyBorder="1" applyAlignment="1" applyProtection="1">
      <alignment horizontal="center" vertical="center"/>
      <protection hidden="1"/>
    </xf>
    <xf numFmtId="0" fontId="57" fillId="0" borderId="22" xfId="0" applyFont="1" applyBorder="1" applyAlignment="1" applyProtection="1">
      <alignment horizontal="center" vertical="center" wrapText="1"/>
      <protection hidden="1"/>
    </xf>
    <xf numFmtId="0" fontId="57" fillId="0" borderId="0" xfId="0" applyFont="1" applyBorder="1" applyAlignment="1" applyProtection="1">
      <alignment horizontal="center" vertical="center" wrapText="1"/>
      <protection hidden="1"/>
    </xf>
    <xf numFmtId="172" fontId="5" fillId="0" borderId="20" xfId="0" applyNumberFormat="1" applyFont="1" applyBorder="1" applyAlignment="1" applyProtection="1">
      <alignment horizontal="right" vertical="center"/>
      <protection hidden="1"/>
    </xf>
    <xf numFmtId="172" fontId="9" fillId="7" borderId="20" xfId="0" applyNumberFormat="1" applyFont="1" applyFill="1" applyBorder="1" applyAlignment="1" applyProtection="1">
      <alignment horizontal="right" vertical="center"/>
      <protection hidden="1"/>
    </xf>
    <xf numFmtId="0" fontId="58" fillId="0" borderId="0" xfId="0" applyFont="1" applyBorder="1" applyAlignment="1" applyProtection="1">
      <alignment horizontal="right" vertical="center"/>
      <protection hidden="1"/>
    </xf>
    <xf numFmtId="172" fontId="11" fillId="3" borderId="9" xfId="0" applyNumberFormat="1" applyFont="1" applyFill="1" applyBorder="1" applyAlignment="1" applyProtection="1">
      <alignment horizontal="right" vertical="center"/>
      <protection locked="0"/>
    </xf>
    <xf numFmtId="174" fontId="5" fillId="7" borderId="9" xfId="0" applyNumberFormat="1" applyFont="1" applyFill="1" applyBorder="1" applyAlignment="1" applyProtection="1">
      <alignment horizontal="center" vertical="center"/>
      <protection hidden="1"/>
    </xf>
    <xf numFmtId="175" fontId="11" fillId="3" borderId="9" xfId="0" applyNumberFormat="1" applyFont="1" applyFill="1" applyBorder="1" applyAlignment="1" applyProtection="1">
      <alignment horizontal="right" vertical="center"/>
      <protection locked="0"/>
    </xf>
    <xf numFmtId="0" fontId="56" fillId="0" borderId="16" xfId="0" applyFont="1" applyBorder="1" applyAlignment="1">
      <alignment horizontal="center" vertical="top"/>
    </xf>
    <xf numFmtId="179" fontId="30" fillId="2" borderId="9" xfId="0" applyNumberFormat="1" applyFont="1" applyFill="1" applyBorder="1" applyAlignment="1" applyProtection="1">
      <alignment horizontal="center" vertical="center"/>
      <protection hidden="1"/>
    </xf>
    <xf numFmtId="0" fontId="68" fillId="0" borderId="3" xfId="0" applyFont="1" applyBorder="1" applyAlignment="1" applyProtection="1">
      <alignment horizontal="center" vertical="center" wrapText="1"/>
      <protection hidden="1"/>
    </xf>
    <xf numFmtId="177" fontId="9" fillId="6" borderId="20" xfId="0" applyNumberFormat="1" applyFont="1" applyFill="1" applyBorder="1" applyAlignment="1" applyProtection="1">
      <alignment horizontal="right" vertical="center"/>
      <protection hidden="1"/>
    </xf>
    <xf numFmtId="181" fontId="30" fillId="0" borderId="9" xfId="0" applyNumberFormat="1" applyFont="1" applyFill="1" applyBorder="1" applyAlignment="1" applyProtection="1">
      <alignment horizontal="center" vertical="center"/>
      <protection hidden="1"/>
    </xf>
    <xf numFmtId="0" fontId="11" fillId="3" borderId="9" xfId="0" applyFont="1" applyFill="1" applyBorder="1" applyAlignment="1" applyProtection="1">
      <alignment horizontal="left" vertical="center"/>
      <protection locked="0"/>
    </xf>
    <xf numFmtId="172" fontId="11" fillId="3" borderId="20" xfId="0" applyNumberFormat="1" applyFont="1" applyFill="1" applyBorder="1" applyAlignment="1" applyProtection="1">
      <alignment horizontal="right" vertical="center"/>
      <protection locked="0"/>
    </xf>
    <xf numFmtId="172" fontId="9" fillId="0" borderId="20" xfId="0" applyNumberFormat="1" applyFont="1" applyBorder="1" applyAlignment="1" applyProtection="1">
      <alignment vertical="center"/>
      <protection hidden="1"/>
    </xf>
    <xf numFmtId="0" fontId="15" fillId="0" borderId="15" xfId="0" applyFont="1" applyBorder="1" applyAlignment="1" applyProtection="1">
      <alignment horizontal="center" wrapText="1"/>
      <protection hidden="1"/>
    </xf>
    <xf numFmtId="177" fontId="66" fillId="4" borderId="20" xfId="0" applyNumberFormat="1" applyFont="1" applyFill="1" applyBorder="1" applyAlignment="1" applyProtection="1">
      <alignment horizontal="right" vertical="center"/>
      <protection hidden="1"/>
    </xf>
    <xf numFmtId="177" fontId="9" fillId="3" borderId="20" xfId="0" applyNumberFormat="1" applyFont="1" applyFill="1" applyBorder="1" applyAlignment="1" applyProtection="1">
      <alignment horizontal="right" vertical="center"/>
      <protection locked="0"/>
    </xf>
    <xf numFmtId="181" fontId="30" fillId="3" borderId="9" xfId="0" applyNumberFormat="1" applyFont="1" applyFill="1" applyBorder="1" applyAlignment="1" applyProtection="1">
      <alignment horizontal="center" vertical="center"/>
      <protection locked="0"/>
    </xf>
    <xf numFmtId="178" fontId="68" fillId="0" borderId="3" xfId="0" applyNumberFormat="1" applyFont="1" applyFill="1" applyBorder="1" applyAlignment="1" applyProtection="1">
      <alignment horizontal="center" vertical="center" wrapText="1"/>
      <protection hidden="1"/>
    </xf>
    <xf numFmtId="181" fontId="15" fillId="3" borderId="9" xfId="0" applyNumberFormat="1" applyFont="1" applyFill="1" applyBorder="1" applyAlignment="1" applyProtection="1">
      <alignment horizontal="center" vertical="center"/>
      <protection locked="0"/>
    </xf>
    <xf numFmtId="181" fontId="15" fillId="5" borderId="9" xfId="0" applyNumberFormat="1" applyFont="1" applyFill="1" applyBorder="1" applyAlignment="1" applyProtection="1">
      <alignment horizontal="center" vertical="center"/>
      <protection hidden="1"/>
    </xf>
    <xf numFmtId="14" fontId="0" fillId="0" borderId="9" xfId="0" applyNumberFormat="1" applyBorder="1" applyAlignment="1" applyProtection="1">
      <alignment horizontal="center" vertical="center"/>
      <protection locked="0"/>
    </xf>
    <xf numFmtId="170" fontId="15" fillId="0" borderId="20" xfId="0" applyNumberFormat="1" applyFont="1" applyFill="1" applyBorder="1" applyAlignment="1" applyProtection="1">
      <alignment horizontal="right" vertical="center"/>
      <protection hidden="1"/>
    </xf>
    <xf numFmtId="0" fontId="83" fillId="0" borderId="25" xfId="0" applyFont="1" applyBorder="1" applyAlignment="1" applyProtection="1">
      <alignment horizontal="center" vertical="center"/>
      <protection hidden="1"/>
    </xf>
    <xf numFmtId="0" fontId="84" fillId="0" borderId="26" xfId="0" applyFont="1" applyBorder="1" applyAlignment="1" applyProtection="1">
      <alignment horizontal="center" vertical="top"/>
      <protection hidden="1"/>
    </xf>
    <xf numFmtId="0" fontId="22" fillId="0" borderId="0" xfId="0" applyFont="1" applyBorder="1" applyAlignment="1" applyProtection="1">
      <alignment vertical="center"/>
      <protection hidden="1"/>
    </xf>
    <xf numFmtId="181" fontId="5" fillId="6" borderId="20" xfId="0" applyNumberFormat="1" applyFont="1" applyFill="1" applyBorder="1" applyAlignment="1" applyProtection="1">
      <alignment vertical="center"/>
      <protection hidden="1"/>
    </xf>
    <xf numFmtId="170" fontId="5" fillId="6" borderId="20" xfId="0" applyNumberFormat="1" applyFont="1" applyFill="1" applyBorder="1" applyAlignment="1" applyProtection="1">
      <alignment vertical="center"/>
      <protection hidden="1"/>
    </xf>
    <xf numFmtId="0" fontId="0" fillId="0" borderId="9" xfId="0" applyBorder="1" applyAlignment="1" applyProtection="1">
      <alignment horizontal="center" vertical="center"/>
      <protection locked="0"/>
    </xf>
    <xf numFmtId="181" fontId="15" fillId="0" borderId="20" xfId="0" applyNumberFormat="1" applyFont="1" applyFill="1" applyBorder="1" applyAlignment="1" applyProtection="1">
      <alignment horizontal="right" vertical="center"/>
      <protection hidden="1"/>
    </xf>
  </cellXfs>
  <cellStyles count="17">
    <cellStyle name="Currency" xfId="2" builtinId="4"/>
    <cellStyle name="Euro" xfId="1"/>
    <cellStyle name="Normal" xfId="0" builtinId="0"/>
    <cellStyle name="Sans nom1" xfId="3"/>
    <cellStyle name="Sans nom10" xfId="4"/>
    <cellStyle name="Sans nom11" xfId="5"/>
    <cellStyle name="Sans nom12" xfId="6"/>
    <cellStyle name="Sans nom2" xfId="7"/>
    <cellStyle name="Sans nom3" xfId="8"/>
    <cellStyle name="Sans nom4" xfId="9"/>
    <cellStyle name="Sans nom5" xfId="10"/>
    <cellStyle name="Sans nom6" xfId="11"/>
    <cellStyle name="Sans nom7" xfId="12"/>
    <cellStyle name="Sans nom8" xfId="13"/>
    <cellStyle name="Sans nom9" xfId="14"/>
    <cellStyle name="TableStyleLight1" xfId="15"/>
    <cellStyle name="Titre 1" xfId="16"/>
  </cellStyles>
  <dxfs count="28">
    <dxf>
      <font>
        <b/>
        <i val="0"/>
        <condense val="0"/>
        <extend val="0"/>
        <color indexed="10"/>
      </font>
    </dxf>
    <dxf>
      <border>
        <left style="hair">
          <color indexed="9"/>
        </left>
        <right style="hair">
          <color indexed="9"/>
        </right>
        <top style="thin">
          <color indexed="8"/>
        </top>
        <bottom style="hair">
          <color indexed="9"/>
        </bottom>
      </border>
    </dxf>
    <dxf>
      <font>
        <b val="0"/>
        <condense val="0"/>
        <extend val="0"/>
        <color indexed="8"/>
      </font>
      <fill>
        <patternFill patternType="solid">
          <fgColor indexed="58"/>
          <bgColor indexed="8"/>
        </patternFill>
      </fill>
    </dxf>
    <dxf>
      <fill>
        <patternFill patternType="solid">
          <fgColor indexed="26"/>
          <bgColor indexed="9"/>
        </patternFill>
      </fill>
      <border>
        <left style="thin">
          <color indexed="8"/>
        </left>
        <right style="thin">
          <color indexed="8"/>
        </right>
        <top style="thin">
          <color indexed="8"/>
        </top>
        <bottom style="thin">
          <color indexed="8"/>
        </bottom>
      </border>
    </dxf>
    <dxf>
      <fill>
        <patternFill patternType="solid">
          <fgColor indexed="26"/>
          <bgColor indexed="9"/>
        </patternFill>
      </fill>
      <border>
        <left style="thin">
          <color indexed="8"/>
        </left>
        <right style="thin">
          <color indexed="8"/>
        </right>
        <top style="thin">
          <color indexed="8"/>
        </top>
        <bottom style="thin">
          <color indexed="8"/>
        </bottom>
      </border>
    </dxf>
    <dxf>
      <font>
        <b val="0"/>
        <i val="0"/>
        <strike val="0"/>
        <condense val="0"/>
        <extend val="0"/>
        <u val="none"/>
        <sz val="10"/>
        <color indexed="8"/>
      </font>
      <fill>
        <patternFill patternType="solid">
          <fgColor indexed="26"/>
          <bgColor indexed="9"/>
        </patternFill>
      </fill>
      <border>
        <left style="thin">
          <color indexed="8"/>
        </left>
        <right/>
        <top style="thin">
          <color indexed="8"/>
        </top>
        <bottom style="thin">
          <color indexed="8"/>
        </bottom>
      </border>
    </dxf>
    <dxf>
      <font>
        <b/>
        <i val="0"/>
        <condense val="0"/>
        <extend val="0"/>
        <color indexed="10"/>
      </font>
    </dxf>
    <dxf>
      <font>
        <b val="0"/>
        <condense val="0"/>
        <extend val="0"/>
        <color indexed="9"/>
      </font>
    </dxf>
    <dxf>
      <font>
        <b/>
        <i val="0"/>
        <condense val="0"/>
        <extend val="0"/>
        <color indexed="10"/>
      </font>
    </dxf>
    <dxf>
      <fill>
        <patternFill patternType="none">
          <fgColor indexed="64"/>
          <bgColor indexed="65"/>
        </patternFill>
      </fill>
      <border>
        <left style="thin">
          <color indexed="8"/>
        </left>
        <right style="double">
          <color indexed="8"/>
        </right>
        <top style="hair">
          <color indexed="9"/>
        </top>
        <bottom style="hair">
          <color indexed="9"/>
        </bottom>
      </border>
    </dxf>
    <dxf>
      <fill>
        <patternFill patternType="solid">
          <fgColor indexed="26"/>
          <bgColor indexed="9"/>
        </patternFill>
      </fill>
      <border>
        <left/>
        <right style="double">
          <color indexed="8"/>
        </right>
        <top/>
        <bottom/>
      </border>
    </dxf>
    <dxf>
      <border>
        <left style="thin">
          <color indexed="8"/>
        </left>
        <right style="double">
          <color indexed="8"/>
        </right>
        <top style="hair">
          <color indexed="9"/>
        </top>
        <bottom style="hair">
          <color indexed="9"/>
        </bottom>
      </border>
    </dxf>
    <dxf>
      <border>
        <left/>
        <right style="double">
          <color indexed="8"/>
        </right>
        <top/>
        <bottom/>
      </border>
    </dxf>
    <dxf>
      <border>
        <left style="thin">
          <color indexed="8"/>
        </left>
        <right style="double">
          <color indexed="8"/>
        </right>
        <top style="hair">
          <color indexed="9"/>
        </top>
        <bottom style="hair">
          <color indexed="9"/>
        </bottom>
      </border>
    </dxf>
    <dxf>
      <border>
        <left/>
        <right style="double">
          <color indexed="8"/>
        </right>
        <top/>
        <bottom/>
      </border>
    </dxf>
    <dxf>
      <font>
        <b val="0"/>
        <condense val="0"/>
        <extend val="0"/>
        <color indexed="8"/>
      </font>
    </dxf>
    <dxf>
      <font>
        <b/>
        <i val="0"/>
        <condense val="0"/>
        <extend val="0"/>
        <color indexed="10"/>
      </font>
    </dxf>
    <dxf>
      <fill>
        <patternFill patternType="none">
          <fgColor indexed="64"/>
          <bgColor indexed="65"/>
        </patternFill>
      </fill>
      <border>
        <left style="thin">
          <color indexed="8"/>
        </left>
        <right style="hair">
          <color indexed="9"/>
        </right>
        <top style="hair">
          <color indexed="9"/>
        </top>
        <bottom style="hair">
          <color indexed="9"/>
        </bottom>
      </border>
    </dxf>
    <dxf>
      <fill>
        <patternFill patternType="none">
          <fgColor indexed="64"/>
          <bgColor indexed="65"/>
        </patternFill>
      </fill>
      <border>
        <left/>
        <right/>
        <top/>
        <bottom/>
      </border>
    </dxf>
    <dxf>
      <border>
        <left/>
        <right style="hair">
          <color indexed="9"/>
        </right>
        <top/>
        <bottom style="hair">
          <color indexed="9"/>
        </bottom>
      </border>
    </dxf>
    <dxf>
      <border>
        <left/>
        <right/>
        <top/>
        <bottom/>
      </border>
    </dxf>
    <dxf>
      <fill>
        <patternFill patternType="none">
          <fgColor indexed="64"/>
          <bgColor indexed="65"/>
        </patternFill>
      </fill>
      <border>
        <left style="thin">
          <color indexed="8"/>
        </left>
        <right style="hair">
          <color indexed="9"/>
        </right>
        <top style="hair">
          <color indexed="9"/>
        </top>
        <bottom style="hair">
          <color indexed="9"/>
        </bottom>
      </border>
    </dxf>
    <dxf>
      <border>
        <left style="thin">
          <color indexed="8"/>
        </left>
        <right style="hair">
          <color indexed="9"/>
        </right>
        <top/>
        <bottom style="hair">
          <color indexed="9"/>
        </bottom>
      </border>
    </dxf>
    <dxf>
      <font>
        <b/>
        <i val="0"/>
        <condense val="0"/>
        <extend val="0"/>
        <color indexed="10"/>
      </font>
    </dxf>
    <dxf>
      <font>
        <b val="0"/>
        <condense val="0"/>
        <extend val="0"/>
        <color indexed="8"/>
      </font>
    </dxf>
    <dxf>
      <font>
        <b val="0"/>
        <condense val="0"/>
        <extend val="0"/>
        <color indexed="8"/>
      </font>
    </dxf>
    <dxf>
      <font>
        <b/>
        <i val="0"/>
        <condense val="0"/>
        <extend val="0"/>
        <sz val="11"/>
        <color indexed="10"/>
      </font>
      <fill>
        <patternFill patternType="solid">
          <fgColor indexed="22"/>
          <bgColor indexed="47"/>
        </patternFill>
      </fill>
    </dxf>
    <dxf>
      <font>
        <b val="0"/>
        <condense val="0"/>
        <extend val="0"/>
        <color indexed="8"/>
      </font>
      <fill>
        <patternFill patternType="solid">
          <fgColor indexed="22"/>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AE0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K82"/>
  <sheetViews>
    <sheetView tabSelected="1" workbookViewId="0">
      <selection activeCell="U10" sqref="U10"/>
    </sheetView>
  </sheetViews>
  <sheetFormatPr baseColWidth="10" defaultColWidth="11.33203125" defaultRowHeight="14.5" customHeight="1" x14ac:dyDescent="0"/>
  <cols>
    <col min="1" max="1" width="18.5" style="1" customWidth="1"/>
    <col min="2" max="15" width="6.6640625" style="1" customWidth="1"/>
    <col min="16" max="17" width="7.33203125" style="1" customWidth="1"/>
    <col min="18" max="18" width="4.83203125" style="2" customWidth="1"/>
    <col min="19" max="19" width="12.33203125" style="3" customWidth="1"/>
    <col min="20" max="20" width="3.33203125" style="3" customWidth="1"/>
    <col min="21" max="21" width="14" style="3" customWidth="1"/>
    <col min="22" max="22" width="11.33203125" style="3"/>
    <col min="23" max="23" width="5.5" style="3" customWidth="1"/>
    <col min="24" max="25" width="11.33203125" style="3"/>
    <col min="26" max="26" width="13.33203125" style="3" customWidth="1"/>
    <col min="27" max="36" width="11.33203125" style="3"/>
    <col min="37" max="16384" width="11.33203125" style="1"/>
  </cols>
  <sheetData>
    <row r="1" spans="1:36" ht="14.5" customHeight="1">
      <c r="A1" s="183" t="s">
        <v>0</v>
      </c>
      <c r="B1" s="183"/>
      <c r="C1" s="183"/>
      <c r="D1" s="183"/>
      <c r="E1" s="183"/>
      <c r="F1" s="183"/>
      <c r="G1" s="183"/>
      <c r="H1" s="183"/>
      <c r="I1" s="183"/>
      <c r="J1" s="183"/>
      <c r="K1" s="183"/>
      <c r="L1" s="183"/>
      <c r="M1" s="183"/>
      <c r="N1" s="183"/>
      <c r="O1" s="183"/>
      <c r="P1" s="183"/>
      <c r="Q1" s="183"/>
      <c r="R1" s="4">
        <v>2015</v>
      </c>
      <c r="S1" s="184" t="s">
        <v>1</v>
      </c>
      <c r="T1" s="184"/>
      <c r="U1" s="184"/>
      <c r="V1" s="184"/>
      <c r="W1" s="184"/>
      <c r="X1" s="184"/>
      <c r="Y1" s="184"/>
      <c r="Z1" s="184"/>
      <c r="AA1" s="5"/>
      <c r="AB1"/>
      <c r="AC1"/>
      <c r="AD1" s="5"/>
      <c r="AE1" s="6"/>
      <c r="AF1" s="6"/>
      <c r="AG1" s="6"/>
      <c r="AH1" s="6"/>
      <c r="AI1" s="6"/>
      <c r="AJ1" s="6"/>
    </row>
    <row r="2" spans="1:36" ht="10.25" customHeight="1">
      <c r="A2" s="185"/>
      <c r="B2" s="185"/>
      <c r="C2" s="185"/>
      <c r="D2" s="185"/>
      <c r="E2" s="185"/>
      <c r="F2" s="185"/>
      <c r="G2" s="185"/>
      <c r="H2" s="185"/>
      <c r="I2" s="185"/>
      <c r="J2" s="185"/>
      <c r="K2" s="185"/>
      <c r="L2" s="185"/>
      <c r="M2" s="185"/>
      <c r="N2" s="185"/>
      <c r="O2" s="185"/>
      <c r="P2" s="185"/>
      <c r="Q2" s="185"/>
      <c r="S2" s="184"/>
      <c r="T2" s="184"/>
      <c r="U2" s="184"/>
      <c r="V2" s="184"/>
      <c r="W2" s="184"/>
      <c r="X2" s="184"/>
      <c r="Y2" s="184"/>
      <c r="Z2" s="184"/>
      <c r="AA2" s="5"/>
      <c r="AB2" s="186"/>
      <c r="AC2" s="186"/>
      <c r="AD2" s="5"/>
      <c r="AE2" s="6"/>
      <c r="AF2" s="6"/>
      <c r="AG2" s="6"/>
      <c r="AH2" s="6"/>
      <c r="AI2" s="6"/>
      <c r="AJ2" s="6"/>
    </row>
    <row r="3" spans="1:36" ht="14.5" customHeight="1">
      <c r="A3" s="7"/>
      <c r="B3" s="8"/>
      <c r="C3" s="8"/>
      <c r="D3" s="8"/>
      <c r="E3" s="8"/>
      <c r="F3" s="8"/>
      <c r="G3" s="187" t="str">
        <f>IF(W5=" CDD","Bulletin de salaire CDD","Bulletin de Salaire")</f>
        <v>Bulletin de Salaire</v>
      </c>
      <c r="H3" s="187"/>
      <c r="I3" s="187"/>
      <c r="J3" s="187"/>
      <c r="K3" s="8"/>
      <c r="L3" s="8"/>
      <c r="M3" s="8"/>
      <c r="N3" s="8"/>
      <c r="O3" s="8"/>
      <c r="P3" s="8"/>
      <c r="Q3" s="9"/>
      <c r="S3" s="10"/>
      <c r="T3" s="10"/>
      <c r="U3" s="10"/>
      <c r="V3" s="11"/>
      <c r="W3" s="10"/>
      <c r="X3" s="10"/>
      <c r="Y3" s="10"/>
      <c r="Z3" s="10"/>
      <c r="AA3" s="5"/>
      <c r="AB3" s="5"/>
      <c r="AC3" s="5"/>
      <c r="AD3" s="5"/>
      <c r="AE3" s="6"/>
      <c r="AF3" s="6"/>
      <c r="AG3" s="6"/>
      <c r="AH3" s="6"/>
      <c r="AI3" s="6"/>
      <c r="AJ3" s="6"/>
    </row>
    <row r="4" spans="1:36" ht="14.5" customHeight="1">
      <c r="A4" s="12" t="s">
        <v>2</v>
      </c>
      <c r="B4" s="188" t="s">
        <v>3</v>
      </c>
      <c r="C4" s="188"/>
      <c r="D4" s="188"/>
      <c r="E4" s="188"/>
      <c r="F4" s="13"/>
      <c r="G4" s="189">
        <v>42005</v>
      </c>
      <c r="H4" s="189"/>
      <c r="I4" s="189"/>
      <c r="J4" s="189"/>
      <c r="K4" s="190" t="s">
        <v>4</v>
      </c>
      <c r="L4" s="190"/>
      <c r="M4" s="191" t="s">
        <v>5</v>
      </c>
      <c r="N4" s="191"/>
      <c r="O4" s="191"/>
      <c r="P4" s="191"/>
      <c r="Q4" s="191"/>
      <c r="S4" s="14"/>
      <c r="T4" s="14"/>
      <c r="U4" s="14"/>
      <c r="V4" s="14"/>
      <c r="W4" s="14"/>
      <c r="X4" s="14"/>
      <c r="Y4" s="14"/>
      <c r="Z4" s="10"/>
      <c r="AA4" s="5"/>
      <c r="AB4" s="5"/>
      <c r="AC4" s="5"/>
      <c r="AD4" s="5"/>
      <c r="AE4" s="6"/>
      <c r="AF4" s="6"/>
      <c r="AG4" s="6"/>
      <c r="AH4" s="6"/>
      <c r="AI4" s="6"/>
      <c r="AJ4" s="6"/>
    </row>
    <row r="5" spans="1:36" ht="14.5" customHeight="1">
      <c r="A5" s="193" t="s">
        <v>6</v>
      </c>
      <c r="B5" s="193"/>
      <c r="C5" s="193"/>
      <c r="D5" s="193"/>
      <c r="E5" s="193"/>
      <c r="F5" s="193"/>
      <c r="G5" s="193"/>
      <c r="H5" s="15"/>
      <c r="I5" s="194" t="s">
        <v>7</v>
      </c>
      <c r="J5" s="194"/>
      <c r="K5" s="194"/>
      <c r="L5" s="194"/>
      <c r="M5" s="194"/>
      <c r="N5" s="194"/>
      <c r="O5" s="194"/>
      <c r="P5" s="194"/>
      <c r="Q5" s="194"/>
      <c r="S5" s="195" t="s">
        <v>8</v>
      </c>
      <c r="T5" s="195"/>
      <c r="U5" s="195"/>
      <c r="V5" s="195"/>
      <c r="W5" s="180" t="str">
        <f>IF(AND(T8&lt;&gt;"",T10="",T12=""),U8,IF(AND(T10&lt;&gt;"",T8="",T12=""),U10,IF(AND(T12&lt;&gt;"",T8="",T10=""),U12,"???")))</f>
        <v xml:space="preserve"> CDI</v>
      </c>
      <c r="X5" s="180"/>
      <c r="Y5" s="16"/>
      <c r="Z5" s="16"/>
      <c r="AA5" s="17"/>
      <c r="AB5" s="5"/>
      <c r="AC5" s="5"/>
      <c r="AD5" s="17"/>
      <c r="AE5" s="18"/>
      <c r="AF5" s="18"/>
      <c r="AG5" s="18"/>
      <c r="AH5" s="18"/>
      <c r="AI5" s="18"/>
      <c r="AJ5" s="18"/>
    </row>
    <row r="6" spans="1:36" ht="14.5" customHeight="1">
      <c r="A6" s="19" t="s">
        <v>9</v>
      </c>
      <c r="B6" s="181" t="s">
        <v>10</v>
      </c>
      <c r="C6" s="181"/>
      <c r="D6" s="181"/>
      <c r="E6" s="181"/>
      <c r="F6" s="181"/>
      <c r="G6" s="181"/>
      <c r="H6" s="20"/>
      <c r="I6" s="21" t="s">
        <v>11</v>
      </c>
      <c r="J6" s="22"/>
      <c r="K6" s="22"/>
      <c r="L6" s="182" t="s">
        <v>12</v>
      </c>
      <c r="M6" s="182"/>
      <c r="N6" s="182"/>
      <c r="O6" s="182"/>
      <c r="P6" s="182"/>
      <c r="Q6" s="182"/>
      <c r="R6" s="23"/>
      <c r="S6" s="195"/>
      <c r="T6" s="195"/>
      <c r="U6" s="195"/>
      <c r="V6" s="195"/>
      <c r="W6" s="16"/>
      <c r="X6" s="16"/>
      <c r="Y6" s="16"/>
      <c r="Z6" s="16"/>
      <c r="AA6" s="17"/>
      <c r="AB6" s="5"/>
      <c r="AC6" s="5"/>
      <c r="AD6" s="17"/>
      <c r="AE6" s="18"/>
      <c r="AF6" s="18"/>
      <c r="AG6" s="18"/>
      <c r="AH6" s="18"/>
      <c r="AI6" s="18"/>
      <c r="AJ6" s="18"/>
    </row>
    <row r="7" spans="1:36" ht="14.5" customHeight="1">
      <c r="A7" s="19" t="s">
        <v>13</v>
      </c>
      <c r="B7" s="181" t="s">
        <v>14</v>
      </c>
      <c r="C7" s="181"/>
      <c r="D7" s="181"/>
      <c r="E7" s="181"/>
      <c r="F7" s="181"/>
      <c r="G7" s="181"/>
      <c r="H7" s="22"/>
      <c r="I7" s="21" t="s">
        <v>15</v>
      </c>
      <c r="J7" s="22"/>
      <c r="K7" s="22"/>
      <c r="L7" s="182" t="s">
        <v>16</v>
      </c>
      <c r="M7" s="182"/>
      <c r="N7" s="182"/>
      <c r="O7" s="182"/>
      <c r="P7" s="182"/>
      <c r="Q7" s="182"/>
      <c r="R7" s="24"/>
      <c r="S7" s="25"/>
      <c r="T7" s="11"/>
      <c r="U7" s="10"/>
      <c r="W7" s="10"/>
      <c r="AA7" s="17"/>
      <c r="AB7" s="5"/>
      <c r="AC7" s="5"/>
      <c r="AD7" s="17"/>
      <c r="AE7" s="18"/>
      <c r="AF7" s="18"/>
      <c r="AG7" s="18"/>
      <c r="AH7" s="18"/>
      <c r="AI7" s="18"/>
      <c r="AJ7" s="18"/>
    </row>
    <row r="8" spans="1:36" ht="14.5" customHeight="1">
      <c r="A8" s="26"/>
      <c r="B8" s="181" t="s">
        <v>17</v>
      </c>
      <c r="C8" s="181"/>
      <c r="D8" s="181"/>
      <c r="E8" s="181"/>
      <c r="F8" s="181"/>
      <c r="G8" s="181"/>
      <c r="H8" s="22"/>
      <c r="I8" s="22"/>
      <c r="J8" s="22"/>
      <c r="K8" s="22"/>
      <c r="L8" s="182" t="s">
        <v>17</v>
      </c>
      <c r="M8" s="182"/>
      <c r="N8" s="182"/>
      <c r="O8" s="182"/>
      <c r="P8" s="182"/>
      <c r="Q8" s="182"/>
      <c r="R8" s="24"/>
      <c r="S8" s="27"/>
      <c r="T8" s="28" t="s">
        <v>18</v>
      </c>
      <c r="U8" s="29" t="s">
        <v>19</v>
      </c>
      <c r="W8" s="10"/>
      <c r="AA8" s="5"/>
      <c r="AB8" s="30"/>
      <c r="AC8" s="5"/>
      <c r="AD8" s="17"/>
      <c r="AE8" s="18"/>
      <c r="AF8" s="18"/>
      <c r="AG8" s="18"/>
      <c r="AH8" s="18"/>
      <c r="AI8" s="18"/>
      <c r="AJ8" s="18"/>
    </row>
    <row r="9" spans="1:36" ht="14.5" customHeight="1">
      <c r="A9" s="19" t="s">
        <v>20</v>
      </c>
      <c r="B9" s="192" t="s">
        <v>21</v>
      </c>
      <c r="C9" s="192"/>
      <c r="D9" s="192"/>
      <c r="E9" s="192"/>
      <c r="F9" s="192"/>
      <c r="G9" s="192"/>
      <c r="H9" s="22"/>
      <c r="I9" s="21" t="s">
        <v>22</v>
      </c>
      <c r="J9" s="22"/>
      <c r="K9" s="22"/>
      <c r="L9" s="182" t="s">
        <v>23</v>
      </c>
      <c r="M9" s="182"/>
      <c r="N9" s="182"/>
      <c r="O9" s="182"/>
      <c r="P9" s="182"/>
      <c r="Q9" s="182"/>
      <c r="R9" s="24"/>
      <c r="S9"/>
      <c r="T9" s="11"/>
      <c r="U9" s="29"/>
      <c r="V9" s="200" t="str">
        <f>IF(W5=" CDD"," ==&gt; UNIQUEMENT pour le remplacement d'un(e) Assistant(e) maternel(le) en arrêt de travail !!!","")</f>
        <v/>
      </c>
      <c r="W9" s="200"/>
      <c r="X9" s="200"/>
      <c r="Y9" s="200"/>
      <c r="Z9" s="200"/>
      <c r="AA9" s="32"/>
      <c r="AB9" s="30"/>
      <c r="AC9" s="5"/>
      <c r="AD9" s="17"/>
      <c r="AE9" s="18"/>
      <c r="AF9" s="18"/>
      <c r="AG9" s="18"/>
      <c r="AH9" s="18"/>
      <c r="AI9" s="18"/>
      <c r="AJ9" s="18"/>
    </row>
    <row r="10" spans="1:36" ht="14.5" customHeight="1">
      <c r="A10" s="19" t="s">
        <v>13</v>
      </c>
      <c r="B10" s="181" t="s">
        <v>24</v>
      </c>
      <c r="C10" s="181"/>
      <c r="D10" s="181"/>
      <c r="E10" s="181"/>
      <c r="F10" s="181"/>
      <c r="G10" s="181"/>
      <c r="H10" s="20"/>
      <c r="I10" s="21" t="s">
        <v>25</v>
      </c>
      <c r="J10" s="22"/>
      <c r="K10" s="22"/>
      <c r="L10" s="201" t="s">
        <v>26</v>
      </c>
      <c r="M10" s="201"/>
      <c r="N10" s="201"/>
      <c r="O10" s="201"/>
      <c r="P10" s="201"/>
      <c r="Q10" s="201"/>
      <c r="R10" s="24"/>
      <c r="S10" s="27"/>
      <c r="T10" s="28"/>
      <c r="U10" s="29" t="s">
        <v>27</v>
      </c>
      <c r="V10" s="200"/>
      <c r="W10" s="200"/>
      <c r="X10" s="200"/>
      <c r="Y10" s="200"/>
      <c r="Z10" s="200"/>
      <c r="AA10" s="32"/>
      <c r="AB10" s="17"/>
      <c r="AC10" s="17"/>
      <c r="AD10" s="17"/>
      <c r="AE10" s="18"/>
      <c r="AF10" s="18"/>
      <c r="AG10" s="18"/>
      <c r="AH10" s="18"/>
      <c r="AI10" s="18"/>
      <c r="AJ10" s="18"/>
    </row>
    <row r="11" spans="1:36" ht="14.5" customHeight="1">
      <c r="A11" s="33"/>
      <c r="B11" s="34"/>
      <c r="C11" s="34"/>
      <c r="D11" s="34"/>
      <c r="E11" s="202" t="str">
        <f>IF(OR(G4&lt;DATE(R1,1,1),G4&gt;DATE(R1,12,31)),"Ce BS ne peut être utilisé que pour l'année 2015 !","")</f>
        <v/>
      </c>
      <c r="F11" s="202"/>
      <c r="G11" s="202"/>
      <c r="H11" s="202"/>
      <c r="I11" s="202"/>
      <c r="J11" s="202"/>
      <c r="K11" s="202"/>
      <c r="L11" s="202"/>
      <c r="M11" s="34"/>
      <c r="N11" s="34"/>
      <c r="O11" s="34"/>
      <c r="P11" s="34"/>
      <c r="Q11" s="35" t="str">
        <f>IF(N44="","BS +65ans  ","")</f>
        <v/>
      </c>
      <c r="R11" s="36"/>
      <c r="S11" s="37"/>
      <c r="T11" s="17"/>
      <c r="U11" s="17"/>
      <c r="V11" s="200"/>
      <c r="W11" s="200"/>
      <c r="X11" s="200"/>
      <c r="Y11" s="200"/>
      <c r="Z11" s="200"/>
      <c r="AA11" s="17"/>
      <c r="AB11" s="17"/>
      <c r="AC11" s="17"/>
      <c r="AD11" s="17"/>
      <c r="AE11" s="18"/>
      <c r="AF11" s="18"/>
      <c r="AG11" s="18"/>
      <c r="AH11" s="18"/>
      <c r="AI11" s="18"/>
      <c r="AJ11" s="18"/>
    </row>
    <row r="12" spans="1:36" ht="14.5" customHeight="1">
      <c r="A12" s="203" t="s">
        <v>28</v>
      </c>
      <c r="B12" s="203"/>
      <c r="C12" s="203"/>
      <c r="D12" s="203"/>
      <c r="E12" s="203"/>
      <c r="F12" s="203"/>
      <c r="G12" s="203"/>
      <c r="H12" s="203"/>
      <c r="I12" s="203"/>
      <c r="J12" s="203"/>
      <c r="K12" s="203"/>
      <c r="L12" s="203"/>
      <c r="M12" s="203"/>
      <c r="N12" s="203"/>
      <c r="O12" s="203"/>
      <c r="P12" s="203"/>
      <c r="Q12" s="203"/>
      <c r="R12" s="36"/>
      <c r="S12" s="27"/>
      <c r="T12" s="28"/>
      <c r="U12" s="29" t="s">
        <v>29</v>
      </c>
      <c r="V12" s="31"/>
      <c r="W12" s="31"/>
      <c r="X12" s="31"/>
      <c r="Y12" s="31"/>
      <c r="Z12" s="32"/>
      <c r="AA12" s="17"/>
      <c r="AB12" s="17"/>
      <c r="AC12" s="17"/>
      <c r="AD12" s="17"/>
      <c r="AE12" s="18"/>
      <c r="AF12" s="18"/>
      <c r="AG12" s="18"/>
      <c r="AH12" s="18"/>
      <c r="AI12" s="18"/>
      <c r="AJ12" s="18"/>
    </row>
    <row r="13" spans="1:36" s="44" customFormat="1" ht="8" customHeight="1">
      <c r="A13" s="38"/>
      <c r="B13" s="39">
        <f t="shared" ref="B13:P13" si="0">WEEKDAY(B15)</f>
        <v>5</v>
      </c>
      <c r="C13" s="39">
        <f t="shared" si="0"/>
        <v>6</v>
      </c>
      <c r="D13" s="39">
        <f t="shared" si="0"/>
        <v>7</v>
      </c>
      <c r="E13" s="39">
        <f t="shared" si="0"/>
        <v>1</v>
      </c>
      <c r="F13" s="39">
        <f t="shared" si="0"/>
        <v>2</v>
      </c>
      <c r="G13" s="39">
        <f t="shared" si="0"/>
        <v>3</v>
      </c>
      <c r="H13" s="39">
        <f t="shared" si="0"/>
        <v>4</v>
      </c>
      <c r="I13" s="39">
        <f t="shared" si="0"/>
        <v>5</v>
      </c>
      <c r="J13" s="39">
        <f t="shared" si="0"/>
        <v>6</v>
      </c>
      <c r="K13" s="39">
        <f t="shared" si="0"/>
        <v>7</v>
      </c>
      <c r="L13" s="39">
        <f t="shared" si="0"/>
        <v>1</v>
      </c>
      <c r="M13" s="39">
        <f t="shared" si="0"/>
        <v>2</v>
      </c>
      <c r="N13" s="39">
        <f t="shared" si="0"/>
        <v>3</v>
      </c>
      <c r="O13" s="39">
        <f t="shared" si="0"/>
        <v>4</v>
      </c>
      <c r="P13" s="39">
        <f t="shared" si="0"/>
        <v>5</v>
      </c>
      <c r="Q13" s="40"/>
      <c r="R13" s="41"/>
      <c r="S13" s="37"/>
      <c r="T13" s="37"/>
      <c r="U13" s="37"/>
      <c r="V13" s="42"/>
      <c r="W13" s="42"/>
      <c r="X13" s="42"/>
      <c r="Y13" s="42"/>
      <c r="Z13" s="43"/>
      <c r="AA13" s="37"/>
      <c r="AB13" s="37"/>
      <c r="AC13" s="37"/>
      <c r="AD13" s="37"/>
      <c r="AE13" s="37"/>
      <c r="AF13" s="37"/>
      <c r="AG13" s="37"/>
      <c r="AH13" s="37"/>
      <c r="AI13" s="37"/>
      <c r="AJ13" s="37"/>
    </row>
    <row r="14" spans="1:36" s="53" customFormat="1" ht="10.25" customHeight="1">
      <c r="A14" s="204" t="s">
        <v>30</v>
      </c>
      <c r="B14" s="46" t="str">
        <f t="shared" ref="B14:P14" si="1">IF(B13=1,"Dim",IF(B13=2,"Lun",IF(B13=3,"Mar",IF(B13=4,"Mer",IF(B13=5,"Jeu",IF(B13=6,"Ven",IF(B13=7,"Sam")))))))</f>
        <v>Jeu</v>
      </c>
      <c r="C14" s="46" t="str">
        <f t="shared" si="1"/>
        <v>Ven</v>
      </c>
      <c r="D14" s="46" t="str">
        <f t="shared" si="1"/>
        <v>Sam</v>
      </c>
      <c r="E14" s="46" t="str">
        <f t="shared" si="1"/>
        <v>Dim</v>
      </c>
      <c r="F14" s="46" t="str">
        <f t="shared" si="1"/>
        <v>Lun</v>
      </c>
      <c r="G14" s="46" t="str">
        <f t="shared" si="1"/>
        <v>Mar</v>
      </c>
      <c r="H14" s="46" t="str">
        <f t="shared" si="1"/>
        <v>Mer</v>
      </c>
      <c r="I14" s="46" t="str">
        <f t="shared" si="1"/>
        <v>Jeu</v>
      </c>
      <c r="J14" s="46" t="str">
        <f t="shared" si="1"/>
        <v>Ven</v>
      </c>
      <c r="K14" s="46" t="str">
        <f t="shared" si="1"/>
        <v>Sam</v>
      </c>
      <c r="L14" s="46" t="str">
        <f t="shared" si="1"/>
        <v>Dim</v>
      </c>
      <c r="M14" s="46" t="str">
        <f t="shared" si="1"/>
        <v>Lun</v>
      </c>
      <c r="N14" s="46" t="str">
        <f t="shared" si="1"/>
        <v>Mar</v>
      </c>
      <c r="O14" s="46" t="str">
        <f t="shared" si="1"/>
        <v>Mer</v>
      </c>
      <c r="P14" s="46" t="str">
        <f t="shared" si="1"/>
        <v>Jeu</v>
      </c>
      <c r="Q14" s="47"/>
      <c r="R14" s="48"/>
      <c r="S14" s="49"/>
      <c r="T14" s="50"/>
      <c r="U14" s="50"/>
      <c r="V14" s="51"/>
      <c r="W14" s="51"/>
      <c r="X14" s="51"/>
      <c r="Y14" s="51"/>
      <c r="Z14" s="52"/>
      <c r="AA14" s="50"/>
      <c r="AB14" s="50"/>
      <c r="AC14" s="50"/>
      <c r="AD14" s="50"/>
      <c r="AE14" s="50"/>
      <c r="AF14" s="50"/>
      <c r="AG14" s="50"/>
      <c r="AH14" s="50"/>
      <c r="AI14" s="50"/>
      <c r="AJ14" s="50"/>
    </row>
    <row r="15" spans="1:36" ht="14" customHeight="1">
      <c r="A15" s="204"/>
      <c r="B15" s="54">
        <f>IF(OR(G4&lt;DATE(R1,1,1),G4&gt;DATE(R1,12,31)),"#####",DATE(YEAR(G4),MONTH(G4),1))</f>
        <v>42005</v>
      </c>
      <c r="C15" s="54">
        <f t="shared" ref="C15:P15" si="2">B15+1</f>
        <v>42006</v>
      </c>
      <c r="D15" s="54">
        <f t="shared" si="2"/>
        <v>42007</v>
      </c>
      <c r="E15" s="54">
        <f t="shared" si="2"/>
        <v>42008</v>
      </c>
      <c r="F15" s="54">
        <f t="shared" si="2"/>
        <v>42009</v>
      </c>
      <c r="G15" s="54">
        <f t="shared" si="2"/>
        <v>42010</v>
      </c>
      <c r="H15" s="54">
        <f t="shared" si="2"/>
        <v>42011</v>
      </c>
      <c r="I15" s="54">
        <f t="shared" si="2"/>
        <v>42012</v>
      </c>
      <c r="J15" s="54">
        <f t="shared" si="2"/>
        <v>42013</v>
      </c>
      <c r="K15" s="54">
        <f t="shared" si="2"/>
        <v>42014</v>
      </c>
      <c r="L15" s="54">
        <f t="shared" si="2"/>
        <v>42015</v>
      </c>
      <c r="M15" s="54">
        <f t="shared" si="2"/>
        <v>42016</v>
      </c>
      <c r="N15" s="54">
        <f t="shared" si="2"/>
        <v>42017</v>
      </c>
      <c r="O15" s="54">
        <f t="shared" si="2"/>
        <v>42018</v>
      </c>
      <c r="P15" s="54">
        <f t="shared" si="2"/>
        <v>42019</v>
      </c>
      <c r="Q15" s="55"/>
      <c r="S15" s="56" t="str">
        <f>IF(W5="???","Veuillez mettre une X dans une seule des 3 cases, au choix","")</f>
        <v/>
      </c>
      <c r="AA15" s="17"/>
      <c r="AB15" s="32"/>
      <c r="AC15" s="17"/>
      <c r="AD15" s="17"/>
      <c r="AE15" s="18"/>
      <c r="AF15" s="18"/>
      <c r="AG15" s="18"/>
      <c r="AH15" s="18"/>
      <c r="AI15" s="18"/>
      <c r="AJ15" s="18"/>
    </row>
    <row r="16" spans="1:36" ht="14.5" customHeight="1">
      <c r="A16" s="45" t="s">
        <v>31</v>
      </c>
      <c r="B16" s="57">
        <v>10</v>
      </c>
      <c r="C16" s="57">
        <v>8</v>
      </c>
      <c r="D16" s="57"/>
      <c r="E16" s="57"/>
      <c r="F16" s="57">
        <v>10</v>
      </c>
      <c r="G16" s="57">
        <v>10</v>
      </c>
      <c r="H16" s="57">
        <v>10</v>
      </c>
      <c r="I16" s="57">
        <v>10</v>
      </c>
      <c r="J16" s="57">
        <v>8</v>
      </c>
      <c r="K16" s="57"/>
      <c r="L16" s="57"/>
      <c r="M16" s="57">
        <v>10</v>
      </c>
      <c r="N16" s="57"/>
      <c r="O16" s="57"/>
      <c r="P16" s="57"/>
      <c r="Q16" s="58"/>
      <c r="S16" s="17"/>
      <c r="T16" s="17"/>
      <c r="U16" s="17"/>
      <c r="V16" s="17"/>
      <c r="W16" s="17"/>
      <c r="X16" s="17"/>
      <c r="Y16" s="17"/>
      <c r="Z16" s="17"/>
      <c r="AA16" s="17"/>
      <c r="AB16" s="17"/>
      <c r="AC16" s="17"/>
      <c r="AD16" s="17"/>
      <c r="AE16" s="18"/>
      <c r="AF16" s="18"/>
      <c r="AG16" s="18"/>
      <c r="AH16" s="18"/>
      <c r="AI16" s="18"/>
      <c r="AJ16" s="18"/>
    </row>
    <row r="17" spans="1:36" s="3" customFormat="1" ht="14.5" customHeight="1">
      <c r="A17" s="59" t="s">
        <v>32</v>
      </c>
      <c r="B17" s="60" t="s">
        <v>33</v>
      </c>
      <c r="C17" s="60"/>
      <c r="D17" s="60"/>
      <c r="E17" s="60"/>
      <c r="F17" s="60"/>
      <c r="G17" s="60"/>
      <c r="H17" s="60"/>
      <c r="I17" s="60"/>
      <c r="J17" s="60"/>
      <c r="K17" s="60"/>
      <c r="L17" s="60"/>
      <c r="M17" s="60"/>
      <c r="N17" s="60" t="str">
        <f>O17</f>
        <v>Abs ME</v>
      </c>
      <c r="O17" s="60" t="s">
        <v>34</v>
      </c>
      <c r="P17" s="60" t="s">
        <v>34</v>
      </c>
      <c r="Q17" s="61"/>
      <c r="S17" s="17"/>
      <c r="T17" s="17"/>
      <c r="U17" s="62"/>
      <c r="V17" s="17"/>
      <c r="W17" s="17"/>
      <c r="X17" s="63"/>
      <c r="Y17" s="63"/>
      <c r="Z17" s="17"/>
      <c r="AA17" s="17"/>
      <c r="AB17" s="17"/>
      <c r="AC17" s="17"/>
      <c r="AD17" s="17"/>
      <c r="AE17" s="18"/>
      <c r="AF17" s="18"/>
      <c r="AG17" s="18"/>
      <c r="AH17" s="18"/>
      <c r="AI17" s="18"/>
      <c r="AJ17" s="18"/>
    </row>
    <row r="18" spans="1:36" s="65" customFormat="1" ht="10.25" customHeight="1">
      <c r="A18" s="204" t="s">
        <v>30</v>
      </c>
      <c r="B18" s="46" t="str">
        <f t="shared" ref="B18:N18" si="3">IF(B26=1,"Dim",IF(B26=2,"Lun",IF(B26=3,"Mar",IF(B26=4,"Mer",IF(B26=5,"Jeu",IF(B26=6,"Ven",IF(B26=7,"Sam")))))))</f>
        <v>Ven</v>
      </c>
      <c r="C18" s="46" t="str">
        <f t="shared" si="3"/>
        <v>Sam</v>
      </c>
      <c r="D18" s="46" t="str">
        <f t="shared" si="3"/>
        <v>Dim</v>
      </c>
      <c r="E18" s="46" t="str">
        <f t="shared" si="3"/>
        <v>Lun</v>
      </c>
      <c r="F18" s="46" t="str">
        <f t="shared" si="3"/>
        <v>Mar</v>
      </c>
      <c r="G18" s="46" t="str">
        <f t="shared" si="3"/>
        <v>Mer</v>
      </c>
      <c r="H18" s="46" t="str">
        <f t="shared" si="3"/>
        <v>Jeu</v>
      </c>
      <c r="I18" s="46" t="str">
        <f t="shared" si="3"/>
        <v>Ven</v>
      </c>
      <c r="J18" s="46" t="str">
        <f t="shared" si="3"/>
        <v>Sam</v>
      </c>
      <c r="K18" s="46" t="str">
        <f t="shared" si="3"/>
        <v>Dim</v>
      </c>
      <c r="L18" s="46" t="str">
        <f t="shared" si="3"/>
        <v>Lun</v>
      </c>
      <c r="M18" s="46" t="str">
        <f t="shared" si="3"/>
        <v>Mar</v>
      </c>
      <c r="N18" s="46" t="str">
        <f t="shared" si="3"/>
        <v>Mer</v>
      </c>
      <c r="O18" s="46" t="str">
        <f>IF(O26="","",IF(O26=1,"Dim",IF(O26=2,"Lun",IF(O26=3,"Mar",IF(O26=4,"Mer",IF(O26=5,"Jeu",IF(O26=6,"Ven",IF(O26=7,"Sam"))))))))</f>
        <v>Jeu</v>
      </c>
      <c r="P18" s="46" t="str">
        <f>IF(P26="","",IF(P26=1,"Dim",IF(P26=2,"Lun",IF(P26=3,"Mar",IF(P26=4,"Mer",IF(P26=5,"Jeu",IF(P26=6,"Ven",IF(P26=7,"Sam"))))))))</f>
        <v>Ven</v>
      </c>
      <c r="Q18" s="64" t="str">
        <f>IF(Q26="","",IF(Q26=1,"Dim",IF(Q26=2,"Lun",IF(Q26=3,"Mar",IF(Q26=4,"Mer",IF(Q26=5,"Jeu",IF(Q26=6,"Ven",IF(Q26=7,"Sam"))))))))</f>
        <v>Sam</v>
      </c>
      <c r="S18" s="66"/>
      <c r="T18" s="66"/>
      <c r="U18" s="67"/>
      <c r="V18" s="66"/>
      <c r="W18" s="66"/>
      <c r="X18" s="68"/>
      <c r="Y18" s="68"/>
      <c r="Z18" s="66"/>
      <c r="AA18" s="66"/>
      <c r="AB18" s="66"/>
      <c r="AC18" s="66"/>
      <c r="AD18" s="66"/>
      <c r="AE18" s="66"/>
      <c r="AF18" s="66"/>
      <c r="AG18" s="66"/>
      <c r="AH18" s="66"/>
      <c r="AI18" s="66"/>
      <c r="AJ18" s="66"/>
    </row>
    <row r="19" spans="1:36" s="71" customFormat="1" ht="14.5" customHeight="1">
      <c r="A19" s="204"/>
      <c r="B19" s="54">
        <f>P15+1</f>
        <v>42020</v>
      </c>
      <c r="C19" s="54">
        <f t="shared" ref="C19:N19" si="4">B19+1</f>
        <v>42021</v>
      </c>
      <c r="D19" s="54">
        <f t="shared" si="4"/>
        <v>42022</v>
      </c>
      <c r="E19" s="54">
        <f t="shared" si="4"/>
        <v>42023</v>
      </c>
      <c r="F19" s="54">
        <f t="shared" si="4"/>
        <v>42024</v>
      </c>
      <c r="G19" s="54">
        <f t="shared" si="4"/>
        <v>42025</v>
      </c>
      <c r="H19" s="54">
        <f t="shared" si="4"/>
        <v>42026</v>
      </c>
      <c r="I19" s="54">
        <f t="shared" si="4"/>
        <v>42027</v>
      </c>
      <c r="J19" s="54">
        <f t="shared" si="4"/>
        <v>42028</v>
      </c>
      <c r="K19" s="54">
        <f t="shared" si="4"/>
        <v>42029</v>
      </c>
      <c r="L19" s="54">
        <f t="shared" si="4"/>
        <v>42030</v>
      </c>
      <c r="M19" s="54">
        <f t="shared" si="4"/>
        <v>42031</v>
      </c>
      <c r="N19" s="54">
        <f t="shared" si="4"/>
        <v>42032</v>
      </c>
      <c r="O19" s="54">
        <f>IF(MONTH(N19+1)=MONTH(N19),N19+1,"")</f>
        <v>42033</v>
      </c>
      <c r="P19" s="54">
        <f>IF(MONTH(N19+2)=MONTH(N19),N19+2,"")</f>
        <v>42034</v>
      </c>
      <c r="Q19" s="69">
        <f>IF(MONTH(N19+3)=MONTH(N19),N19+3,"")</f>
        <v>42035</v>
      </c>
      <c r="R19" s="70"/>
      <c r="S19" s="17"/>
      <c r="T19" s="17"/>
      <c r="U19" s="17"/>
      <c r="V19" s="17"/>
      <c r="W19" s="17"/>
      <c r="X19" s="17"/>
      <c r="Y19" s="17"/>
      <c r="Z19" s="17"/>
      <c r="AA19" s="17"/>
      <c r="AB19" s="17"/>
      <c r="AC19" s="17"/>
      <c r="AD19" s="17"/>
      <c r="AE19" s="18"/>
      <c r="AF19" s="18"/>
      <c r="AG19" s="18"/>
      <c r="AH19" s="18"/>
      <c r="AI19" s="18"/>
      <c r="AJ19" s="18"/>
    </row>
    <row r="20" spans="1:36" s="71" customFormat="1" ht="14.5" customHeight="1">
      <c r="A20" s="45" t="s">
        <v>31</v>
      </c>
      <c r="B20" s="57">
        <v>8</v>
      </c>
      <c r="C20" s="57"/>
      <c r="D20" s="57"/>
      <c r="E20" s="57">
        <v>10</v>
      </c>
      <c r="F20" s="57">
        <v>10</v>
      </c>
      <c r="G20" s="57">
        <v>10</v>
      </c>
      <c r="H20" s="57">
        <v>10</v>
      </c>
      <c r="I20" s="57">
        <v>9</v>
      </c>
      <c r="J20" s="57"/>
      <c r="K20" s="57"/>
      <c r="L20" s="57">
        <v>10</v>
      </c>
      <c r="M20" s="57">
        <v>10</v>
      </c>
      <c r="N20" s="57">
        <v>10</v>
      </c>
      <c r="O20" s="57">
        <v>10</v>
      </c>
      <c r="P20" s="57">
        <v>8</v>
      </c>
      <c r="Q20" s="72"/>
      <c r="R20" s="2"/>
      <c r="S20" s="195" t="s">
        <v>35</v>
      </c>
      <c r="T20" s="195"/>
      <c r="U20" s="195"/>
      <c r="V20" s="195"/>
      <c r="W20" s="196" t="str">
        <f>IF(W5="???","???",IF(W5=" C. Occas.","",IF(AND(T23&lt;&gt;"",T25=""),"AC",IF(AND(T23="",T25&lt;&gt;""),"AI","???"))))</f>
        <v>AC</v>
      </c>
      <c r="X20" s="74"/>
      <c r="Y20" s="75"/>
      <c r="Z20" s="73"/>
      <c r="AA20" s="18"/>
      <c r="AB20" s="17"/>
      <c r="AC20" s="17"/>
      <c r="AD20" s="17"/>
      <c r="AE20" s="18"/>
      <c r="AF20" s="18"/>
      <c r="AG20" s="18"/>
      <c r="AH20" s="18"/>
      <c r="AI20" s="18"/>
      <c r="AJ20" s="18"/>
    </row>
    <row r="21" spans="1:36" s="17" customFormat="1" ht="14.5" customHeight="1">
      <c r="A21" s="59" t="s">
        <v>32</v>
      </c>
      <c r="B21" s="60"/>
      <c r="C21" s="60"/>
      <c r="D21" s="60"/>
      <c r="E21" s="60"/>
      <c r="F21" s="60"/>
      <c r="G21" s="60"/>
      <c r="H21" s="60"/>
      <c r="I21" s="60"/>
      <c r="J21" s="60"/>
      <c r="K21" s="60"/>
      <c r="L21" s="60"/>
      <c r="M21" s="60"/>
      <c r="N21" s="60"/>
      <c r="O21" s="60"/>
      <c r="P21" s="60"/>
      <c r="Q21" s="76"/>
      <c r="R21" s="2"/>
      <c r="S21" s="195"/>
      <c r="T21" s="195"/>
      <c r="U21" s="195"/>
      <c r="V21" s="195"/>
      <c r="W21" s="196"/>
      <c r="X21" s="77"/>
      <c r="Y21" s="78"/>
      <c r="Z21" s="73"/>
      <c r="AA21" s="18"/>
      <c r="AE21" s="18"/>
      <c r="AF21" s="18"/>
      <c r="AG21" s="18"/>
      <c r="AH21" s="18"/>
      <c r="AI21" s="18"/>
      <c r="AJ21" s="18"/>
    </row>
    <row r="22" spans="1:36" ht="8" customHeight="1">
      <c r="A22" s="79"/>
      <c r="B22" s="80"/>
      <c r="C22" s="80"/>
      <c r="D22" s="80"/>
      <c r="E22" s="80"/>
      <c r="F22" s="80"/>
      <c r="G22" s="80"/>
      <c r="H22" s="80"/>
      <c r="I22" s="80"/>
      <c r="J22" s="80"/>
      <c r="K22" s="80"/>
      <c r="L22" s="80"/>
      <c r="M22" s="80"/>
      <c r="N22" s="80"/>
      <c r="O22" s="80"/>
      <c r="P22" s="80"/>
      <c r="Q22" s="81" t="str">
        <f>IF(OR(AND(O19="",O20&lt;&gt;""),AND(P19="",P20&lt;&gt;""),AND(Q19="",Q20&lt;&gt;"")),"Effacer les heures hors calendrier ","")</f>
        <v/>
      </c>
      <c r="S22" s="10"/>
      <c r="T22" s="11"/>
      <c r="U22" s="10"/>
      <c r="W22" s="32"/>
      <c r="X22" s="32"/>
      <c r="Y22" s="32"/>
      <c r="AA22" s="18"/>
      <c r="AB22" s="17"/>
      <c r="AC22" s="17"/>
      <c r="AD22" s="17"/>
      <c r="AE22" s="18"/>
      <c r="AF22" s="18"/>
      <c r="AG22" s="18"/>
      <c r="AH22" s="18"/>
      <c r="AI22" s="18"/>
      <c r="AJ22" s="18"/>
    </row>
    <row r="23" spans="1:36" ht="14.5" customHeight="1">
      <c r="A23" s="82" t="s">
        <v>36</v>
      </c>
      <c r="B23" s="80"/>
      <c r="C23" s="80"/>
      <c r="D23" s="80"/>
      <c r="E23" s="80"/>
      <c r="F23" s="80"/>
      <c r="G23" s="197">
        <f>(SUM(B$16:Q$16,B$20:Q$20))</f>
        <v>181</v>
      </c>
      <c r="H23" s="197"/>
      <c r="I23"/>
      <c r="J23" s="80"/>
      <c r="K23"/>
      <c r="L23" s="80"/>
      <c r="M23" s="80"/>
      <c r="N23"/>
      <c r="O23" s="83" t="s">
        <v>37</v>
      </c>
      <c r="P23" s="198">
        <f>48*52/12</f>
        <v>208</v>
      </c>
      <c r="Q23" s="198"/>
      <c r="S23" s="29"/>
      <c r="T23" s="28" t="s">
        <v>107</v>
      </c>
      <c r="U23" s="29" t="s">
        <v>38</v>
      </c>
      <c r="W23" s="84"/>
      <c r="Z23" s="63"/>
      <c r="AA23" s="18"/>
      <c r="AB23" s="17"/>
      <c r="AC23" s="17"/>
      <c r="AD23" s="17"/>
      <c r="AE23" s="18"/>
      <c r="AF23" s="18"/>
      <c r="AG23" s="18"/>
      <c r="AH23" s="18"/>
      <c r="AI23" s="18"/>
      <c r="AJ23" s="18"/>
    </row>
    <row r="24" spans="1:36" ht="14.5" customHeight="1">
      <c r="A24" s="82" t="s">
        <v>39</v>
      </c>
      <c r="B24" s="85"/>
      <c r="C24" s="85"/>
      <c r="D24" s="85"/>
      <c r="E24" s="85"/>
      <c r="F24" s="80"/>
      <c r="G24" s="197">
        <f>N30+N31</f>
        <v>1</v>
      </c>
      <c r="H24" s="197"/>
      <c r="I24"/>
      <c r="J24" s="85"/>
      <c r="K24" s="86"/>
      <c r="L24" s="80"/>
      <c r="M24" s="80"/>
      <c r="N24" s="80"/>
      <c r="O24" s="80"/>
      <c r="P24" s="199"/>
      <c r="Q24" s="199"/>
      <c r="S24" s="10"/>
      <c r="T24" s="11"/>
      <c r="U24" s="10"/>
      <c r="W24" s="84"/>
      <c r="AA24" s="18"/>
      <c r="AB24" s="17"/>
      <c r="AC24" s="17"/>
      <c r="AD24" s="17"/>
      <c r="AE24" s="18"/>
      <c r="AF24" s="18"/>
      <c r="AG24" s="18"/>
      <c r="AH24" s="18"/>
      <c r="AI24" s="18"/>
      <c r="AJ24" s="18"/>
    </row>
    <row r="25" spans="1:36" ht="14.5" customHeight="1">
      <c r="A25" s="87" t="s">
        <v>40</v>
      </c>
      <c r="B25" s="88"/>
      <c r="C25" s="88"/>
      <c r="D25" s="88"/>
      <c r="E25" s="88"/>
      <c r="F25" s="80"/>
      <c r="G25" s="197">
        <f>G23-G24</f>
        <v>180</v>
      </c>
      <c r="H25" s="197"/>
      <c r="I25"/>
      <c r="J25" s="85"/>
      <c r="K25"/>
      <c r="L25" s="80"/>
      <c r="M25" s="80"/>
      <c r="N25" s="80"/>
      <c r="O25" s="83" t="s">
        <v>41</v>
      </c>
      <c r="P25" s="205">
        <f>3/0.7679</f>
        <v>3.9067586925380908</v>
      </c>
      <c r="Q25" s="205"/>
      <c r="S25" s="29"/>
      <c r="T25" s="28"/>
      <c r="U25" s="29" t="s">
        <v>42</v>
      </c>
      <c r="W25" s="84"/>
      <c r="X25" s="63"/>
      <c r="Z25"/>
      <c r="AA25" s="18"/>
      <c r="AB25" s="17"/>
      <c r="AC25" s="17"/>
      <c r="AD25" s="17"/>
      <c r="AE25" s="18"/>
      <c r="AF25" s="18"/>
      <c r="AG25" s="18"/>
      <c r="AH25" s="18"/>
      <c r="AI25" s="18"/>
      <c r="AJ25" s="18"/>
    </row>
    <row r="26" spans="1:36" s="44" customFormat="1" ht="8" customHeight="1">
      <c r="A26" s="38"/>
      <c r="B26" s="39">
        <f t="shared" ref="B26:N26" si="5">WEEKDAY(B19)</f>
        <v>6</v>
      </c>
      <c r="C26" s="39">
        <f t="shared" si="5"/>
        <v>7</v>
      </c>
      <c r="D26" s="39">
        <f t="shared" si="5"/>
        <v>1</v>
      </c>
      <c r="E26" s="39">
        <f t="shared" si="5"/>
        <v>2</v>
      </c>
      <c r="F26" s="39">
        <f t="shared" si="5"/>
        <v>3</v>
      </c>
      <c r="G26" s="39">
        <f t="shared" si="5"/>
        <v>4</v>
      </c>
      <c r="H26" s="39">
        <f t="shared" si="5"/>
        <v>5</v>
      </c>
      <c r="I26" s="39">
        <f t="shared" si="5"/>
        <v>6</v>
      </c>
      <c r="J26" s="39">
        <f t="shared" si="5"/>
        <v>7</v>
      </c>
      <c r="K26" s="39">
        <f t="shared" si="5"/>
        <v>1</v>
      </c>
      <c r="L26" s="39">
        <f t="shared" si="5"/>
        <v>2</v>
      </c>
      <c r="M26" s="39">
        <f t="shared" si="5"/>
        <v>3</v>
      </c>
      <c r="N26" s="39">
        <f t="shared" si="5"/>
        <v>4</v>
      </c>
      <c r="O26" s="39">
        <f>IF(O19="","",WEEKDAY(O19))</f>
        <v>5</v>
      </c>
      <c r="P26" s="39">
        <f>IF(P19="","",WEEKDAY(P19))</f>
        <v>6</v>
      </c>
      <c r="Q26" s="89">
        <f>IF(Q19="","",WEEKDAY(Q19))</f>
        <v>7</v>
      </c>
      <c r="R26" s="4"/>
      <c r="S26" s="37"/>
      <c r="T26" s="90"/>
      <c r="U26" s="90"/>
      <c r="V26" s="90"/>
      <c r="W26" s="90"/>
      <c r="X26" s="90"/>
      <c r="Y26" s="90"/>
      <c r="Z26" s="37"/>
      <c r="AA26" s="37"/>
      <c r="AB26" s="37"/>
      <c r="AC26" s="37"/>
      <c r="AD26" s="37"/>
      <c r="AE26" s="37"/>
      <c r="AF26" s="37"/>
      <c r="AG26" s="37"/>
      <c r="AH26" s="37"/>
      <c r="AI26" s="37"/>
      <c r="AJ26" s="37"/>
    </row>
    <row r="27" spans="1:36" ht="14.5" customHeight="1">
      <c r="A27" s="91" t="s">
        <v>43</v>
      </c>
      <c r="B27" s="85"/>
      <c r="C27" s="85"/>
      <c r="D27" s="85"/>
      <c r="E27" s="85"/>
      <c r="F27" s="85"/>
      <c r="G27" s="85"/>
      <c r="H27" s="85"/>
      <c r="I27" s="85"/>
      <c r="J27" s="85"/>
      <c r="K27" s="85"/>
      <c r="L27" s="206" t="s">
        <v>44</v>
      </c>
      <c r="M27" s="206"/>
      <c r="N27" s="206" t="s">
        <v>45</v>
      </c>
      <c r="O27" s="206"/>
      <c r="P27" s="207" t="s">
        <v>46</v>
      </c>
      <c r="Q27" s="207"/>
      <c r="S27" s="92" t="str">
        <f>IF(W5&lt;&gt;" C. Occas.",IF(OR(AND(T23="",T25=""),AND(T23&lt;&gt;"",T25&lt;&gt;"")),"Veuillez mettre une X dans une seule des 2 cases, au choix",""),IF(OR(T23&lt;&gt;"",T25&lt;&gt;""),"Si Contrat Occsionnel, ne rien cocher !",""))</f>
        <v/>
      </c>
      <c r="T27" s="92"/>
      <c r="U27" s="92"/>
      <c r="V27" s="92"/>
      <c r="W27" s="92"/>
      <c r="X27" s="92"/>
      <c r="Y27" s="92"/>
      <c r="Z27" s="17"/>
      <c r="AA27" s="18"/>
      <c r="AB27" s="17"/>
      <c r="AC27" s="17"/>
      <c r="AD27" s="17"/>
      <c r="AE27" s="18"/>
      <c r="AF27" s="18"/>
      <c r="AG27" s="18"/>
      <c r="AH27" s="18"/>
      <c r="AI27" s="18"/>
      <c r="AJ27" s="18"/>
    </row>
    <row r="28" spans="1:36" ht="14.5" customHeight="1">
      <c r="A28" s="79" t="s">
        <v>47</v>
      </c>
      <c r="B28" s="85"/>
      <c r="C28" s="85"/>
      <c r="D28" s="85"/>
      <c r="E28" s="85"/>
      <c r="F28" s="85"/>
      <c r="G28" s="85"/>
      <c r="H28" s="85"/>
      <c r="I28" s="85"/>
      <c r="J28" s="85"/>
      <c r="K28" s="85"/>
      <c r="L28" s="208">
        <f>IF(OR(G4&lt;DATE(R1,1,1),G4&gt;DATE(R1,12,31)),"!!!!!!!!!",P25)</f>
        <v>3.9067586925380908</v>
      </c>
      <c r="M28" s="208"/>
      <c r="N28" s="209">
        <f>P23</f>
        <v>208</v>
      </c>
      <c r="O28" s="209"/>
      <c r="P28" s="210">
        <f>L28*N28</f>
        <v>812.60580804792289</v>
      </c>
      <c r="Q28" s="210"/>
      <c r="R28" s="18"/>
      <c r="S28"/>
      <c r="T28"/>
      <c r="U28"/>
      <c r="V28"/>
      <c r="W28"/>
      <c r="X28"/>
      <c r="Y28"/>
      <c r="Z28"/>
      <c r="AA28" s="18"/>
      <c r="AB28" s="17"/>
      <c r="AC28" s="17"/>
      <c r="AD28" s="17"/>
      <c r="AE28" s="18"/>
      <c r="AF28" s="18"/>
      <c r="AG28" s="18"/>
      <c r="AH28" s="18"/>
      <c r="AI28" s="18"/>
      <c r="AJ28" s="18"/>
    </row>
    <row r="29" spans="1:36" ht="14.5" customHeight="1">
      <c r="A29" s="93" t="s">
        <v>48</v>
      </c>
      <c r="B29" s="85"/>
      <c r="C29" s="85"/>
      <c r="D29" s="85"/>
      <c r="E29" s="85"/>
      <c r="F29" s="85"/>
      <c r="G29" s="85"/>
      <c r="H29" s="85"/>
      <c r="I29"/>
      <c r="J29" s="94" t="s">
        <v>49</v>
      </c>
      <c r="K29" s="95">
        <v>0.15</v>
      </c>
      <c r="L29" s="215">
        <f>L28*K29</f>
        <v>0.58601380388071356</v>
      </c>
      <c r="M29" s="215"/>
      <c r="N29" s="212">
        <v>12</v>
      </c>
      <c r="O29" s="212"/>
      <c r="P29" s="210">
        <f>L29*N29</f>
        <v>7.0321656465685631</v>
      </c>
      <c r="Q29" s="210"/>
      <c r="R29" s="18"/>
      <c r="S29"/>
      <c r="T29"/>
      <c r="U29"/>
      <c r="V29"/>
      <c r="W29"/>
      <c r="X29"/>
      <c r="Y29"/>
      <c r="Z29"/>
      <c r="AA29" s="18"/>
      <c r="AB29" s="17"/>
      <c r="AC29" s="17"/>
      <c r="AD29" s="17"/>
      <c r="AE29" s="18"/>
      <c r="AF29" s="18"/>
      <c r="AG29" s="18"/>
      <c r="AH29" s="18"/>
      <c r="AI29" s="18"/>
      <c r="AJ29" s="18"/>
    </row>
    <row r="30" spans="1:36" ht="14.5" customHeight="1">
      <c r="A30" s="79" t="s">
        <v>50</v>
      </c>
      <c r="B30" s="85"/>
      <c r="C30" s="80"/>
      <c r="D30" s="80"/>
      <c r="E30" s="80"/>
      <c r="F30" s="80"/>
      <c r="G30" s="96"/>
      <c r="H30" s="96"/>
      <c r="I30" s="80"/>
      <c r="J30" s="80"/>
      <c r="K30" s="85"/>
      <c r="L30" s="211">
        <f>L28</f>
        <v>3.9067586925380908</v>
      </c>
      <c r="M30" s="211"/>
      <c r="N30" s="212"/>
      <c r="O30" s="212"/>
      <c r="P30" s="210">
        <f>L30*N30</f>
        <v>0</v>
      </c>
      <c r="Q30" s="210"/>
      <c r="R30" s="18"/>
      <c r="S30"/>
      <c r="T30"/>
      <c r="U30"/>
      <c r="V30"/>
      <c r="W30"/>
      <c r="X30"/>
      <c r="Y30"/>
      <c r="Z30"/>
      <c r="AA30" s="18"/>
      <c r="AB30" s="17"/>
      <c r="AC30" s="17"/>
      <c r="AD30" s="17"/>
      <c r="AE30" s="18"/>
      <c r="AF30" s="18"/>
      <c r="AG30" s="18"/>
      <c r="AH30" s="18"/>
      <c r="AI30" s="18"/>
      <c r="AJ30" s="18"/>
    </row>
    <row r="31" spans="1:36" ht="14.5" customHeight="1">
      <c r="A31" s="79" t="s">
        <v>51</v>
      </c>
      <c r="B31" s="85"/>
      <c r="C31" s="85"/>
      <c r="D31" s="85"/>
      <c r="E31" s="85"/>
      <c r="F31" s="85"/>
      <c r="G31" s="85"/>
      <c r="H31" s="85"/>
      <c r="I31" s="97"/>
      <c r="J31" s="94" t="s">
        <v>49</v>
      </c>
      <c r="K31" s="95">
        <f>K29</f>
        <v>0.15</v>
      </c>
      <c r="L31" s="211">
        <f>L28*(1+K31)</f>
        <v>4.4927724964188043</v>
      </c>
      <c r="M31" s="211"/>
      <c r="N31" s="212">
        <v>1</v>
      </c>
      <c r="O31" s="212"/>
      <c r="P31" s="210">
        <f>L31*N31</f>
        <v>4.4927724964188043</v>
      </c>
      <c r="Q31" s="210"/>
      <c r="R31" s="98"/>
      <c r="S31" s="195" t="s">
        <v>52</v>
      </c>
      <c r="T31" s="195"/>
      <c r="U31" s="195"/>
      <c r="V31" s="195"/>
      <c r="W31" s="195"/>
      <c r="X31" s="195"/>
      <c r="Y31" s="195"/>
      <c r="Z31" s="195"/>
      <c r="AA31" s="17"/>
      <c r="AB31" s="17"/>
      <c r="AC31" s="17"/>
      <c r="AD31" s="17"/>
      <c r="AE31" s="18"/>
      <c r="AF31" s="18"/>
      <c r="AG31" s="18"/>
      <c r="AH31" s="18"/>
      <c r="AI31" s="18"/>
      <c r="AJ31" s="18"/>
    </row>
    <row r="32" spans="1:36" ht="14.5" customHeight="1">
      <c r="A32" s="79" t="s">
        <v>53</v>
      </c>
      <c r="B32" s="85"/>
      <c r="C32" s="85"/>
      <c r="D32" s="80"/>
      <c r="E32" s="213"/>
      <c r="F32" s="213"/>
      <c r="G32" s="213"/>
      <c r="H32" s="213"/>
      <c r="I32" s="213"/>
      <c r="J32" s="213"/>
      <c r="K32" s="213"/>
      <c r="L32" s="214">
        <f>L28</f>
        <v>3.9067586925380908</v>
      </c>
      <c r="M32" s="214"/>
      <c r="N32" s="212"/>
      <c r="O32" s="212"/>
      <c r="P32" s="210">
        <f>L32*N32</f>
        <v>0</v>
      </c>
      <c r="Q32" s="210"/>
      <c r="S32" s="195"/>
      <c r="T32" s="195"/>
      <c r="U32" s="195"/>
      <c r="V32" s="195"/>
      <c r="W32" s="195"/>
      <c r="X32" s="195"/>
      <c r="Y32" s="195"/>
      <c r="Z32" s="195"/>
      <c r="AA32" s="17"/>
      <c r="AB32" s="17"/>
      <c r="AC32" s="17"/>
      <c r="AD32" s="17"/>
      <c r="AE32" s="18"/>
      <c r="AF32" s="18"/>
      <c r="AG32" s="18"/>
      <c r="AH32" s="18"/>
      <c r="AI32" s="18"/>
      <c r="AJ32" s="18"/>
    </row>
    <row r="33" spans="1:37" ht="14.5" customHeight="1">
      <c r="A33" s="93" t="s">
        <v>54</v>
      </c>
      <c r="B33" s="85"/>
      <c r="C33" s="80"/>
      <c r="D33" s="80"/>
      <c r="E33" s="213"/>
      <c r="F33" s="213"/>
      <c r="G33" s="213"/>
      <c r="H33" s="213"/>
      <c r="I33" s="213"/>
      <c r="J33" s="213"/>
      <c r="K33" s="213"/>
      <c r="L33" s="214">
        <f>L28</f>
        <v>3.9067586925380908</v>
      </c>
      <c r="M33" s="214"/>
      <c r="N33" s="212"/>
      <c r="O33" s="212"/>
      <c r="P33" s="210">
        <f>(L33*N33)</f>
        <v>0</v>
      </c>
      <c r="Q33" s="210"/>
      <c r="S33" s="10"/>
      <c r="T33" s="11"/>
      <c r="U33" s="10"/>
      <c r="W33" s="10"/>
      <c r="AA33" s="17"/>
      <c r="AB33" s="17"/>
      <c r="AC33" s="17"/>
      <c r="AD33" s="17"/>
      <c r="AE33" s="18"/>
      <c r="AF33" s="18"/>
      <c r="AG33" s="18"/>
      <c r="AH33" s="18"/>
      <c r="AI33" s="18"/>
      <c r="AJ33" s="18"/>
    </row>
    <row r="34" spans="1:37" ht="14.5" customHeight="1">
      <c r="A34" s="93" t="s">
        <v>55</v>
      </c>
      <c r="B34" s="85"/>
      <c r="C34" s="85"/>
      <c r="D34" s="80"/>
      <c r="E34" s="213" t="s">
        <v>106</v>
      </c>
      <c r="F34" s="213"/>
      <c r="G34" s="213"/>
      <c r="H34" s="213"/>
      <c r="I34" s="213"/>
      <c r="J34" s="213"/>
      <c r="K34" s="213"/>
      <c r="L34" s="218">
        <f>L28</f>
        <v>3.9067586925380908</v>
      </c>
      <c r="M34" s="218"/>
      <c r="N34" s="212">
        <v>-29.71</v>
      </c>
      <c r="O34" s="212"/>
      <c r="P34" s="210">
        <f>(L34*N34)</f>
        <v>-116.06980075530669</v>
      </c>
      <c r="Q34" s="210"/>
      <c r="R34" s="98"/>
      <c r="S34" s="27">
        <v>7.5000000000000006E-3</v>
      </c>
      <c r="T34" s="28" t="s">
        <v>107</v>
      </c>
      <c r="U34" s="29" t="s">
        <v>56</v>
      </c>
      <c r="W34" s="10"/>
      <c r="Z34" s="17"/>
      <c r="AA34" s="17"/>
      <c r="AB34" s="17"/>
      <c r="AC34" s="17"/>
      <c r="AD34" s="17"/>
      <c r="AE34" s="18"/>
      <c r="AF34"/>
      <c r="AG34"/>
      <c r="AH34"/>
      <c r="AI34"/>
      <c r="AJ34"/>
    </row>
    <row r="35" spans="1:37" ht="14.5" customHeight="1">
      <c r="A35" s="38" t="s">
        <v>57</v>
      </c>
      <c r="B35" s="85"/>
      <c r="C35" s="85"/>
      <c r="D35" s="80"/>
      <c r="E35" s="80"/>
      <c r="F35" s="80"/>
      <c r="G35" s="80"/>
      <c r="H35" s="80"/>
      <c r="I35" s="80"/>
      <c r="J35" s="80"/>
      <c r="K35" s="85"/>
      <c r="L35" s="216"/>
      <c r="M35" s="216"/>
      <c r="N35" s="217">
        <f>IF(W5=" CDD",0.1,0)</f>
        <v>0</v>
      </c>
      <c r="O35" s="217"/>
      <c r="P35" s="210" t="str">
        <f>IF(W5=" CDD",L35*N35,"")</f>
        <v/>
      </c>
      <c r="Q35" s="210"/>
      <c r="R35" s="98"/>
      <c r="S35" s="27"/>
      <c r="T35" s="11"/>
      <c r="U35" s="10"/>
      <c r="W35" s="10"/>
      <c r="AA35" s="17"/>
      <c r="AB35" s="17"/>
      <c r="AC35" s="17"/>
      <c r="AD35" s="17"/>
      <c r="AE35" s="18"/>
      <c r="AF35"/>
      <c r="AG35"/>
      <c r="AH35"/>
      <c r="AI35"/>
      <c r="AJ35"/>
    </row>
    <row r="36" spans="1:37" ht="14.5" customHeight="1">
      <c r="A36" s="79" t="s">
        <v>58</v>
      </c>
      <c r="B36" s="85"/>
      <c r="C36" s="80"/>
      <c r="D36" s="80"/>
      <c r="E36" s="213"/>
      <c r="F36" s="213"/>
      <c r="G36" s="213"/>
      <c r="H36" s="213"/>
      <c r="I36" s="213"/>
      <c r="J36" s="213"/>
      <c r="K36" s="213"/>
      <c r="L36" s="218"/>
      <c r="M36" s="218"/>
      <c r="N36" s="217">
        <f>IF(OR(W5=" CDD",W5=" C. Occas."),0.1,0)</f>
        <v>0</v>
      </c>
      <c r="O36" s="217"/>
      <c r="P36" s="210">
        <f>IF(OR(W5=" CDD",W5=" C. Occas."),L36*N36,L36)</f>
        <v>0</v>
      </c>
      <c r="Q36" s="210"/>
      <c r="R36" s="98"/>
      <c r="S36" s="27">
        <v>2.2500000000000003E-2</v>
      </c>
      <c r="T36" s="28"/>
      <c r="U36" s="29" t="s">
        <v>59</v>
      </c>
      <c r="W36" s="10"/>
      <c r="Z36" s="17"/>
      <c r="AA36" s="17"/>
      <c r="AB36" s="17"/>
      <c r="AC36" s="17"/>
      <c r="AD36" s="17"/>
      <c r="AE36" s="18"/>
      <c r="AF36"/>
      <c r="AG36"/>
      <c r="AH36"/>
      <c r="AI36"/>
      <c r="AJ36"/>
    </row>
    <row r="37" spans="1:37" ht="14.5" customHeight="1">
      <c r="A37" s="79"/>
      <c r="B37" s="80"/>
      <c r="C37" s="80"/>
      <c r="D37" s="80"/>
      <c r="E37" s="80"/>
      <c r="F37" s="80"/>
      <c r="G37" s="80"/>
      <c r="H37" s="80"/>
      <c r="I37" s="80"/>
      <c r="J37" s="80"/>
      <c r="L37" s="99" t="s">
        <v>60</v>
      </c>
      <c r="M37" s="80"/>
      <c r="N37" s="80"/>
      <c r="O37" s="100"/>
      <c r="P37" s="221">
        <f>IF(OR(G4&lt;DATE(R1,1,1),G4&gt;DATE(R1,12,31)),"!!!!!!!!!",SUM(P28:P36))</f>
        <v>708.06094543560357</v>
      </c>
      <c r="Q37" s="221"/>
      <c r="R37" s="98"/>
      <c r="T37" s="11"/>
      <c r="U37" s="10"/>
      <c r="W37" s="10"/>
      <c r="AA37" s="17"/>
      <c r="AB37" s="17"/>
      <c r="AC37" s="17"/>
      <c r="AD37" s="17"/>
      <c r="AE37" s="18"/>
      <c r="AF37"/>
      <c r="AG37"/>
      <c r="AH37"/>
      <c r="AI37"/>
      <c r="AJ37"/>
    </row>
    <row r="38" spans="1:37" ht="8" customHeight="1">
      <c r="A38" s="79"/>
      <c r="B38" s="80"/>
      <c r="C38" s="80"/>
      <c r="D38" s="80"/>
      <c r="E38" s="80"/>
      <c r="F38" s="80"/>
      <c r="G38" s="80"/>
      <c r="H38" s="80"/>
      <c r="I38" s="80"/>
      <c r="J38" s="80"/>
      <c r="K38" s="101"/>
      <c r="L38" s="80"/>
      <c r="M38" s="80"/>
      <c r="N38" s="80"/>
      <c r="O38" s="100"/>
      <c r="P38" s="102"/>
      <c r="Q38" s="103"/>
      <c r="R38" s="98"/>
      <c r="T38" s="11"/>
      <c r="W38" s="10"/>
      <c r="AA38" s="17"/>
      <c r="AB38" s="17"/>
      <c r="AC38" s="17"/>
      <c r="AD38" s="17"/>
      <c r="AE38" s="18"/>
      <c r="AF38"/>
      <c r="AG38"/>
      <c r="AH38"/>
      <c r="AI38"/>
      <c r="AJ38"/>
    </row>
    <row r="39" spans="1:37" ht="14.5" customHeight="1">
      <c r="A39" s="79"/>
      <c r="B39" s="80"/>
      <c r="C39" s="80"/>
      <c r="D39" s="80"/>
      <c r="E39" s="80"/>
      <c r="F39" s="80"/>
      <c r="G39" s="80"/>
      <c r="H39" s="80"/>
      <c r="I39" s="80"/>
      <c r="J39" s="80"/>
      <c r="K39" s="85"/>
      <c r="L39" s="222" t="s">
        <v>61</v>
      </c>
      <c r="M39" s="222"/>
      <c r="N39" s="222"/>
      <c r="O39" s="222"/>
      <c r="P39" s="222"/>
      <c r="Q39" s="222"/>
      <c r="R39" s="98"/>
      <c r="S39" s="3" t="str">
        <f>IF(OR(AND(T34="",T36=""),AND(T34&lt;&gt;"",T36&lt;&gt;"")),"Veuillez mettre une X dans une seule des 2 cases, au choix","")</f>
        <v/>
      </c>
      <c r="AA39" s="17"/>
      <c r="AB39" s="17"/>
      <c r="AC39" s="17"/>
      <c r="AD39" s="17"/>
      <c r="AE39" s="18"/>
      <c r="AF39"/>
      <c r="AG39"/>
      <c r="AH39"/>
      <c r="AI39"/>
      <c r="AJ39"/>
    </row>
    <row r="40" spans="1:37" ht="14.5" customHeight="1">
      <c r="A40" s="91" t="s">
        <v>62</v>
      </c>
      <c r="B40" s="80"/>
      <c r="C40" s="80"/>
      <c r="D40" s="80"/>
      <c r="E40" s="80"/>
      <c r="F40" s="223" t="str">
        <f>IF(N41="???","Préciser en [T34] ou [T36] si le salarié est situé en zone Alsace-Moselle ou non !  ","")</f>
        <v/>
      </c>
      <c r="G40" s="223"/>
      <c r="H40" s="223"/>
      <c r="I40" s="223"/>
      <c r="J40" s="223"/>
      <c r="K40" s="223"/>
      <c r="L40" s="206" t="s">
        <v>44</v>
      </c>
      <c r="M40" s="206"/>
      <c r="N40" s="206" t="s">
        <v>63</v>
      </c>
      <c r="O40" s="206"/>
      <c r="P40" s="207" t="s">
        <v>46</v>
      </c>
      <c r="Q40" s="207"/>
      <c r="R40" s="98"/>
      <c r="AA40" s="17"/>
      <c r="AB40" s="17"/>
      <c r="AC40" s="17"/>
      <c r="AD40" s="17"/>
      <c r="AE40" s="18"/>
      <c r="AF40"/>
      <c r="AG40"/>
      <c r="AH40"/>
      <c r="AI40"/>
      <c r="AJ40"/>
      <c r="AK40" s="71"/>
    </row>
    <row r="41" spans="1:37" s="71" customFormat="1" ht="14.5" customHeight="1">
      <c r="A41" s="79" t="s">
        <v>64</v>
      </c>
      <c r="B41" s="85"/>
      <c r="C41" s="80"/>
      <c r="D41" s="80"/>
      <c r="E41" s="80"/>
      <c r="F41" s="223"/>
      <c r="G41" s="223"/>
      <c r="H41" s="223"/>
      <c r="I41" s="223"/>
      <c r="J41" s="223"/>
      <c r="K41" s="223"/>
      <c r="L41" s="220">
        <f t="shared" ref="L41:L47" si="6">P$37</f>
        <v>708.06094543560357</v>
      </c>
      <c r="M41" s="220"/>
      <c r="N41" s="219">
        <f>IF(T34&lt;&gt;"",IF(T36&lt;&gt;"","???",S34),IF(T36="","???",S36))</f>
        <v>7.5000000000000006E-3</v>
      </c>
      <c r="O41" s="219"/>
      <c r="P41" s="210">
        <f>IF(N41="???",0,L41*N41)</f>
        <v>5.3104570907670272</v>
      </c>
      <c r="Q41" s="210"/>
      <c r="R41" s="98"/>
      <c r="S41" s="3"/>
      <c r="T41" s="3"/>
      <c r="U41" s="3"/>
      <c r="V41" s="3"/>
      <c r="W41" s="3"/>
      <c r="X41" s="3"/>
      <c r="Y41" s="3"/>
      <c r="Z41" s="3"/>
      <c r="AA41" s="17"/>
      <c r="AB41" s="17"/>
      <c r="AC41" s="17"/>
      <c r="AD41" s="17"/>
      <c r="AE41" s="18"/>
      <c r="AF41"/>
      <c r="AG41"/>
      <c r="AH41"/>
      <c r="AI41"/>
      <c r="AJ41"/>
    </row>
    <row r="42" spans="1:37" s="71" customFormat="1" ht="14.5" customHeight="1">
      <c r="A42" s="79" t="s">
        <v>65</v>
      </c>
      <c r="B42" s="85"/>
      <c r="C42" s="80"/>
      <c r="D42" s="80"/>
      <c r="E42" s="80"/>
      <c r="F42" s="223"/>
      <c r="G42" s="223"/>
      <c r="H42" s="223"/>
      <c r="I42" s="223"/>
      <c r="J42" s="223"/>
      <c r="K42" s="223"/>
      <c r="L42" s="220">
        <f t="shared" si="6"/>
        <v>708.06094543560357</v>
      </c>
      <c r="M42" s="220"/>
      <c r="N42" s="219">
        <v>6.8500000000000005E-2</v>
      </c>
      <c r="O42" s="219"/>
      <c r="P42" s="210">
        <f>L42*N42</f>
        <v>48.502174762338846</v>
      </c>
      <c r="Q42" s="210"/>
      <c r="R42" s="98"/>
      <c r="S42" s="173"/>
      <c r="T42" s="3"/>
      <c r="U42" s="173"/>
      <c r="V42" s="173"/>
      <c r="W42" s="173"/>
      <c r="X42" s="173"/>
      <c r="Y42" s="173"/>
      <c r="Z42" s="173"/>
      <c r="AA42" s="17"/>
      <c r="AB42" s="17"/>
      <c r="AC42" s="17"/>
      <c r="AD42" s="17"/>
      <c r="AE42" s="18"/>
      <c r="AF42"/>
      <c r="AG42"/>
      <c r="AH42"/>
      <c r="AI42"/>
      <c r="AJ42"/>
    </row>
    <row r="43" spans="1:37" s="71" customFormat="1" ht="14.5" customHeight="1">
      <c r="A43" s="79" t="s">
        <v>66</v>
      </c>
      <c r="B43" s="85"/>
      <c r="C43" s="80"/>
      <c r="D43" s="80"/>
      <c r="E43" s="80"/>
      <c r="F43" s="80"/>
      <c r="G43" s="80"/>
      <c r="H43"/>
      <c r="I43"/>
      <c r="J43" s="80"/>
      <c r="K43" s="85"/>
      <c r="L43" s="220">
        <f t="shared" si="6"/>
        <v>708.06094543560357</v>
      </c>
      <c r="M43" s="220"/>
      <c r="N43" s="219">
        <v>3.0000000000000001E-3</v>
      </c>
      <c r="O43" s="219"/>
      <c r="P43" s="210">
        <f>L43*N43</f>
        <v>2.1241828363068107</v>
      </c>
      <c r="Q43" s="210"/>
      <c r="R43" s="98"/>
      <c r="S43" s="173"/>
      <c r="T43" s="3"/>
      <c r="U43" s="173"/>
      <c r="V43" s="173"/>
      <c r="W43" s="173"/>
      <c r="X43" s="173"/>
      <c r="Y43" s="173"/>
      <c r="Z43" s="173"/>
      <c r="AA43" s="17"/>
      <c r="AB43" s="17"/>
      <c r="AC43" s="17"/>
      <c r="AD43" s="17"/>
      <c r="AE43" s="18"/>
      <c r="AF43"/>
      <c r="AG43"/>
      <c r="AH43"/>
      <c r="AI43"/>
      <c r="AJ43"/>
    </row>
    <row r="44" spans="1:37" s="71" customFormat="1" ht="14.5" customHeight="1">
      <c r="A44" s="79" t="s">
        <v>67</v>
      </c>
      <c r="B44" s="80"/>
      <c r="C44" s="105" t="str">
        <f>IF(N44="","(Non applicable aux + de 65ans)","")</f>
        <v/>
      </c>
      <c r="D44" s="80"/>
      <c r="E44" s="80"/>
      <c r="F44" s="80"/>
      <c r="G44" s="224" t="str">
        <f>IF(N44="???","Préciser en [T45] ou [T47] si le salarié a plus de 65ans ou non !  ","")</f>
        <v/>
      </c>
      <c r="H44" s="224"/>
      <c r="I44" s="224"/>
      <c r="J44" s="224"/>
      <c r="K44" s="224"/>
      <c r="L44" s="220">
        <f t="shared" si="6"/>
        <v>708.06094543560357</v>
      </c>
      <c r="M44" s="220"/>
      <c r="N44" s="219">
        <v>2.4E-2</v>
      </c>
      <c r="O44" s="219"/>
      <c r="P44" s="210">
        <f>L44*N44</f>
        <v>16.993462690454486</v>
      </c>
      <c r="Q44" s="210"/>
      <c r="R44" s="98"/>
      <c r="S44" s="172">
        <v>41821</v>
      </c>
      <c r="T44" s="3"/>
      <c r="U44" s="10"/>
      <c r="V44" s="3"/>
      <c r="W44" s="10"/>
      <c r="X44" s="3"/>
      <c r="Y44" s="3"/>
      <c r="Z44" s="3"/>
      <c r="AA44" s="17"/>
      <c r="AB44" s="17"/>
      <c r="AC44" s="17"/>
      <c r="AD44" s="17"/>
      <c r="AE44" s="18"/>
      <c r="AF44"/>
      <c r="AG44"/>
      <c r="AH44"/>
      <c r="AI44"/>
      <c r="AJ44"/>
    </row>
    <row r="45" spans="1:37" s="71" customFormat="1" ht="14.5" customHeight="1">
      <c r="A45" s="79" t="s">
        <v>68</v>
      </c>
      <c r="B45" s="85"/>
      <c r="C45" s="80"/>
      <c r="D45" s="80"/>
      <c r="E45" s="80"/>
      <c r="F45" s="80"/>
      <c r="G45" s="224"/>
      <c r="H45" s="224"/>
      <c r="I45" s="224"/>
      <c r="J45" s="224"/>
      <c r="K45" s="224"/>
      <c r="L45" s="220">
        <f t="shared" si="6"/>
        <v>708.06094543560357</v>
      </c>
      <c r="M45" s="220"/>
      <c r="N45" s="219">
        <v>8.0000000000000002E-3</v>
      </c>
      <c r="O45" s="219"/>
      <c r="P45" s="210">
        <f t="shared" ref="P45:P50" si="7">L45*N45</f>
        <v>5.6644875634848288</v>
      </c>
      <c r="Q45" s="210"/>
      <c r="R45" s="98"/>
      <c r="S45" s="175"/>
      <c r="T45" s="176"/>
      <c r="U45" s="174"/>
      <c r="V45" s="3"/>
      <c r="W45" s="10"/>
      <c r="X45" s="3"/>
      <c r="Y45" s="3"/>
      <c r="Z45" s="17"/>
      <c r="AA45" s="17"/>
      <c r="AB45" s="17"/>
      <c r="AC45" s="17"/>
      <c r="AD45" s="17"/>
      <c r="AE45" s="18"/>
      <c r="AF45"/>
      <c r="AG45"/>
      <c r="AH45"/>
      <c r="AI45"/>
      <c r="AJ45"/>
    </row>
    <row r="46" spans="1:37" s="71" customFormat="1" ht="14.5" customHeight="1">
      <c r="A46" s="79" t="s">
        <v>69</v>
      </c>
      <c r="B46" s="85"/>
      <c r="C46" s="80"/>
      <c r="D46" s="80"/>
      <c r="E46" s="80"/>
      <c r="F46" s="80"/>
      <c r="G46" s="80"/>
      <c r="H46" s="80"/>
      <c r="I46" s="80"/>
      <c r="J46" s="80"/>
      <c r="K46" s="85"/>
      <c r="L46" s="220">
        <f t="shared" si="6"/>
        <v>708.06094543560357</v>
      </c>
      <c r="M46" s="220"/>
      <c r="N46" s="219">
        <v>3.1E-2</v>
      </c>
      <c r="O46" s="219"/>
      <c r="P46" s="210">
        <f t="shared" si="7"/>
        <v>21.94988930850371</v>
      </c>
      <c r="Q46" s="210"/>
      <c r="R46" s="98"/>
      <c r="S46" s="177"/>
      <c r="T46" s="178"/>
      <c r="U46" s="174"/>
      <c r="V46" s="3"/>
      <c r="W46" s="10"/>
      <c r="X46" s="10"/>
      <c r="Y46" s="10"/>
      <c r="Z46" s="10"/>
      <c r="AA46" s="5"/>
      <c r="AB46" s="5"/>
      <c r="AC46" s="5"/>
      <c r="AD46" s="5"/>
      <c r="AE46" s="6"/>
      <c r="AF46" s="6"/>
      <c r="AG46" s="6"/>
      <c r="AH46" s="6"/>
      <c r="AI46" s="6"/>
      <c r="AJ46" s="6"/>
    </row>
    <row r="47" spans="1:37" s="71" customFormat="1" ht="14.5" customHeight="1">
      <c r="A47" s="79" t="s">
        <v>70</v>
      </c>
      <c r="B47" s="85"/>
      <c r="C47" s="80"/>
      <c r="D47" s="80"/>
      <c r="E47" s="80"/>
      <c r="F47" s="80"/>
      <c r="G47" s="80"/>
      <c r="H47" s="80"/>
      <c r="I47" s="80"/>
      <c r="J47" s="80"/>
      <c r="K47" s="85"/>
      <c r="L47" s="220">
        <f t="shared" si="6"/>
        <v>708.06094543560357</v>
      </c>
      <c r="M47" s="220"/>
      <c r="N47" s="219">
        <v>1.15E-2</v>
      </c>
      <c r="O47" s="219"/>
      <c r="P47" s="210">
        <f t="shared" si="7"/>
        <v>8.1427008725094403</v>
      </c>
      <c r="Q47" s="210"/>
      <c r="R47" s="98"/>
      <c r="S47" s="179"/>
      <c r="T47" s="176"/>
      <c r="U47" s="174"/>
      <c r="V47" s="3"/>
      <c r="W47" s="10"/>
      <c r="X47" s="10"/>
      <c r="Y47" s="10"/>
      <c r="Z47" s="10"/>
      <c r="AA47" s="17"/>
      <c r="AB47" s="5"/>
      <c r="AC47" s="5"/>
      <c r="AD47" s="5"/>
      <c r="AE47" s="6"/>
      <c r="AF47" s="6"/>
      <c r="AG47" s="6"/>
      <c r="AH47" s="6"/>
      <c r="AI47" s="6"/>
      <c r="AJ47" s="6"/>
    </row>
    <row r="48" spans="1:37" s="71" customFormat="1" ht="14.5" customHeight="1">
      <c r="A48" s="79" t="str">
        <f>CONCATENATE(" CSG déductible appliquée sur ",K48,"% du salaire brut")</f>
        <v xml:space="preserve"> CSG déductible appliquée sur 98.25% du salaire brut</v>
      </c>
      <c r="B48" s="85"/>
      <c r="C48" s="80"/>
      <c r="D48" s="80"/>
      <c r="E48" s="80"/>
      <c r="F48" s="80"/>
      <c r="G48" s="80"/>
      <c r="H48" s="80"/>
      <c r="I48" s="80"/>
      <c r="J48" s="80"/>
      <c r="K48" s="106">
        <v>98.25</v>
      </c>
      <c r="L48" s="220">
        <f>(P37*K48)/100</f>
        <v>695.6698788904805</v>
      </c>
      <c r="M48" s="220"/>
      <c r="N48" s="219">
        <v>5.1000000000000004E-2</v>
      </c>
      <c r="O48" s="219"/>
      <c r="P48" s="210">
        <f t="shared" si="7"/>
        <v>35.47916382341451</v>
      </c>
      <c r="Q48" s="210"/>
      <c r="R48" s="98"/>
      <c r="S48" s="10"/>
      <c r="T48" s="11"/>
      <c r="U48" s="10"/>
      <c r="V48" s="3"/>
      <c r="W48" s="10"/>
      <c r="X48" s="10"/>
      <c r="Y48" s="10"/>
      <c r="Z48" s="10"/>
      <c r="AA48" s="17"/>
      <c r="AB48" s="5"/>
      <c r="AC48" s="5"/>
      <c r="AD48" s="5"/>
      <c r="AE48" s="6"/>
      <c r="AF48" s="6"/>
      <c r="AG48" s="6"/>
      <c r="AH48" s="6"/>
      <c r="AI48" s="6"/>
      <c r="AJ48" s="6"/>
    </row>
    <row r="49" spans="1:37" s="71" customFormat="1" ht="14.5" customHeight="1">
      <c r="A49" s="79" t="str">
        <f>CONCATENATE(" CSG non déductible appliquée sur ",K48,"% du salaire brut")</f>
        <v xml:space="preserve"> CSG non déductible appliquée sur 98.25% du salaire brut</v>
      </c>
      <c r="B49" s="85"/>
      <c r="C49" s="80"/>
      <c r="D49" s="80"/>
      <c r="E49" s="80"/>
      <c r="F49" s="80"/>
      <c r="G49" s="80"/>
      <c r="H49" s="80"/>
      <c r="I49" s="80"/>
      <c r="J49" s="107"/>
      <c r="K49" s="108"/>
      <c r="L49" s="220">
        <f>L48</f>
        <v>695.6698788904805</v>
      </c>
      <c r="M49" s="220"/>
      <c r="N49" s="219">
        <v>2.4E-2</v>
      </c>
      <c r="O49" s="219"/>
      <c r="P49" s="210">
        <f t="shared" si="7"/>
        <v>16.696077093371532</v>
      </c>
      <c r="Q49" s="210"/>
      <c r="R49" s="104"/>
      <c r="S49" s="56"/>
      <c r="T49" s="11"/>
      <c r="U49" s="3"/>
      <c r="V49" s="3"/>
      <c r="W49" s="10"/>
      <c r="X49" s="10"/>
      <c r="Y49" s="10"/>
      <c r="Z49" s="17"/>
      <c r="AA49" s="17"/>
      <c r="AB49" s="109"/>
      <c r="AC49" s="5"/>
      <c r="AD49" s="5"/>
      <c r="AE49" s="6"/>
      <c r="AF49" s="6"/>
      <c r="AG49" s="6"/>
      <c r="AH49" s="6"/>
      <c r="AI49" s="6"/>
      <c r="AJ49" s="6"/>
    </row>
    <row r="50" spans="1:37" s="71" customFormat="1" ht="14.5" customHeight="1">
      <c r="A50" s="79" t="str">
        <f>CONCATENATE(" RDS non déductible appliquée sur ",K48,"% du salaire brut")</f>
        <v xml:space="preserve"> RDS non déductible appliquée sur 98.25% du salaire brut</v>
      </c>
      <c r="B50" s="85"/>
      <c r="C50" s="80"/>
      <c r="D50" s="80"/>
      <c r="E50" s="80"/>
      <c r="F50" s="80"/>
      <c r="G50" s="80"/>
      <c r="H50" s="80"/>
      <c r="I50" s="80"/>
      <c r="J50" s="107"/>
      <c r="K50" s="108"/>
      <c r="L50" s="220">
        <f>L48</f>
        <v>695.6698788904805</v>
      </c>
      <c r="M50" s="220"/>
      <c r="N50" s="219">
        <v>5.0000000000000001E-3</v>
      </c>
      <c r="O50" s="219"/>
      <c r="P50" s="210">
        <f t="shared" si="7"/>
        <v>3.4783493944524024</v>
      </c>
      <c r="Q50" s="210"/>
      <c r="R50" s="110"/>
      <c r="S50" s="17"/>
      <c r="T50" s="17"/>
      <c r="U50" s="17"/>
      <c r="V50" s="17"/>
      <c r="W50" s="17"/>
      <c r="X50" s="17"/>
      <c r="Y50" s="17"/>
      <c r="Z50" s="17"/>
      <c r="AA50" s="17"/>
      <c r="AB50" s="17"/>
      <c r="AC50" s="17"/>
      <c r="AD50" s="17"/>
      <c r="AE50" s="18"/>
      <c r="AF50" s="18"/>
      <c r="AG50" s="18"/>
      <c r="AH50" s="18"/>
      <c r="AI50" s="18"/>
      <c r="AJ50" s="18"/>
    </row>
    <row r="51" spans="1:37" s="71" customFormat="1" ht="14.5" customHeight="1">
      <c r="A51" s="91" t="s">
        <v>71</v>
      </c>
      <c r="B51" s="111"/>
      <c r="C51" s="111"/>
      <c r="D51" s="111"/>
      <c r="E51" s="111"/>
      <c r="F51" s="112"/>
      <c r="G51" s="112"/>
      <c r="H51" s="112"/>
      <c r="I51" s="112"/>
      <c r="J51" s="112"/>
      <c r="K51" s="112"/>
      <c r="L51" s="112"/>
      <c r="M51" s="112"/>
      <c r="N51" s="113"/>
      <c r="O51" s="114">
        <f>(N48+N49+N50)*K48/100+SUM(N41:N47)</f>
        <v>0.23210000000000003</v>
      </c>
      <c r="P51" s="225">
        <f>SUM(P41:P50)</f>
        <v>164.3409454356036</v>
      </c>
      <c r="Q51" s="225"/>
      <c r="R51" s="2"/>
      <c r="S51" s="17"/>
      <c r="T51" s="17"/>
      <c r="U51" s="17"/>
      <c r="V51" s="17"/>
      <c r="W51" s="17"/>
      <c r="X51" s="17"/>
      <c r="Y51" s="17"/>
      <c r="Z51" s="17"/>
      <c r="AA51" s="17"/>
      <c r="AB51" s="17"/>
      <c r="AC51" s="17"/>
      <c r="AD51" s="17"/>
      <c r="AE51" s="18"/>
      <c r="AF51" s="18"/>
      <c r="AG51" s="18"/>
      <c r="AH51" s="18"/>
      <c r="AI51" s="18"/>
      <c r="AJ51" s="18"/>
      <c r="AK51" s="1"/>
    </row>
    <row r="52" spans="1:37" ht="14.5" customHeight="1">
      <c r="A52" s="79"/>
      <c r="B52" s="80"/>
      <c r="C52" s="80"/>
      <c r="D52" s="80"/>
      <c r="E52" s="80"/>
      <c r="F52" s="80"/>
      <c r="G52" s="80"/>
      <c r="H52" s="80"/>
      <c r="I52" s="80"/>
      <c r="J52" s="85"/>
      <c r="K52" s="85"/>
      <c r="L52" s="115" t="s">
        <v>72</v>
      </c>
      <c r="M52" s="116"/>
      <c r="N52" s="117"/>
      <c r="O52" s="118"/>
      <c r="P52" s="226">
        <f>P37-P51</f>
        <v>543.72</v>
      </c>
      <c r="Q52" s="226"/>
      <c r="R52" s="18"/>
      <c r="S52"/>
      <c r="T52"/>
      <c r="U52"/>
      <c r="V52"/>
      <c r="W52"/>
      <c r="X52"/>
      <c r="Y52"/>
      <c r="Z52"/>
      <c r="AA52" s="18"/>
      <c r="AB52" s="17"/>
      <c r="AC52" s="17"/>
      <c r="AD52" s="17"/>
      <c r="AE52" s="18"/>
      <c r="AF52" s="18"/>
      <c r="AG52" s="18"/>
      <c r="AH52" s="18"/>
      <c r="AI52" s="18"/>
      <c r="AJ52" s="18"/>
    </row>
    <row r="53" spans="1:37" ht="8" customHeight="1">
      <c r="A53" s="79"/>
      <c r="B53" s="80"/>
      <c r="C53" s="80"/>
      <c r="D53" s="80"/>
      <c r="E53" s="80"/>
      <c r="F53" s="80"/>
      <c r="G53" s="80"/>
      <c r="H53" s="80"/>
      <c r="I53" s="80"/>
      <c r="J53" s="85"/>
      <c r="K53" s="85"/>
      <c r="L53" s="116"/>
      <c r="M53" s="116"/>
      <c r="N53" s="117"/>
      <c r="O53" s="118"/>
      <c r="P53" s="119"/>
      <c r="Q53" s="120"/>
      <c r="R53" s="18"/>
      <c r="S53"/>
      <c r="T53"/>
      <c r="U53"/>
      <c r="V53"/>
      <c r="W53"/>
      <c r="X53"/>
      <c r="Y53"/>
      <c r="Z53"/>
      <c r="AA53" s="18"/>
      <c r="AB53" s="17"/>
      <c r="AC53" s="17"/>
      <c r="AD53" s="17"/>
      <c r="AE53" s="18"/>
      <c r="AF53" s="18"/>
      <c r="AG53" s="18"/>
      <c r="AH53" s="18"/>
      <c r="AI53" s="18"/>
      <c r="AJ53" s="18"/>
    </row>
    <row r="54" spans="1:37" ht="14.5" customHeight="1">
      <c r="A54" s="91" t="s">
        <v>73</v>
      </c>
      <c r="B54" s="80"/>
      <c r="C54" s="85"/>
      <c r="D54" s="80"/>
      <c r="E54" s="80"/>
      <c r="F54" s="80"/>
      <c r="G54" s="80"/>
      <c r="H54" s="80"/>
      <c r="I54" s="80"/>
      <c r="J54" s="88"/>
      <c r="K54" s="85"/>
      <c r="L54" s="206" t="s">
        <v>44</v>
      </c>
      <c r="M54" s="206"/>
      <c r="N54" s="206" t="s">
        <v>45</v>
      </c>
      <c r="O54" s="206"/>
      <c r="P54" s="207" t="s">
        <v>46</v>
      </c>
      <c r="Q54" s="207"/>
      <c r="R54" s="18"/>
      <c r="S54"/>
      <c r="T54"/>
      <c r="U54"/>
      <c r="V54"/>
      <c r="W54"/>
      <c r="X54"/>
      <c r="Y54"/>
      <c r="Z54"/>
      <c r="AA54" s="18"/>
      <c r="AB54" s="18"/>
      <c r="AC54" s="17"/>
      <c r="AD54" s="17"/>
      <c r="AE54" s="18"/>
      <c r="AF54" s="18"/>
      <c r="AG54" s="18"/>
      <c r="AH54" s="18"/>
      <c r="AI54" s="18"/>
      <c r="AJ54" s="18"/>
    </row>
    <row r="55" spans="1:37" ht="14.5" customHeight="1">
      <c r="A55" s="79" t="s">
        <v>74</v>
      </c>
      <c r="B55" s="85"/>
      <c r="C55" s="80"/>
      <c r="D55" s="80"/>
      <c r="E55" s="80"/>
      <c r="F55" s="80"/>
      <c r="G55" s="85"/>
      <c r="H55" s="227" t="s">
        <v>75</v>
      </c>
      <c r="I55" s="227"/>
      <c r="J55" s="227"/>
      <c r="K55" s="121"/>
      <c r="L55" s="228">
        <v>2.992</v>
      </c>
      <c r="M55" s="228"/>
      <c r="N55" s="166">
        <v>4</v>
      </c>
      <c r="O55" s="169" t="s">
        <v>108</v>
      </c>
      <c r="P55" s="210">
        <f>L55*N55</f>
        <v>11.968</v>
      </c>
      <c r="Q55" s="210"/>
      <c r="R55" s="18"/>
      <c r="S55"/>
      <c r="T55"/>
      <c r="U55"/>
      <c r="V55"/>
      <c r="W55"/>
      <c r="X55"/>
      <c r="Y55"/>
      <c r="Z55"/>
      <c r="AA55" s="18"/>
      <c r="AB55" s="18"/>
      <c r="AC55" s="5"/>
      <c r="AD55" s="5"/>
      <c r="AE55" s="6"/>
      <c r="AF55" s="6"/>
      <c r="AG55" s="6"/>
      <c r="AH55" s="6"/>
      <c r="AI55" s="6"/>
      <c r="AJ55" s="6"/>
    </row>
    <row r="56" spans="1:37" ht="14.5" customHeight="1">
      <c r="A56" s="79" t="s">
        <v>76</v>
      </c>
      <c r="B56" s="85"/>
      <c r="C56" s="80"/>
      <c r="D56" s="80"/>
      <c r="E56" s="80"/>
      <c r="F56" s="80"/>
      <c r="G56" s="80"/>
      <c r="H56" s="80"/>
      <c r="I56" s="229">
        <f>P55+P56</f>
        <v>51.867999999999995</v>
      </c>
      <c r="J56" s="229"/>
      <c r="K56" s="85"/>
      <c r="L56" s="230">
        <f>L55/9</f>
        <v>0.33244444444444443</v>
      </c>
      <c r="M56" s="230"/>
      <c r="N56" s="167">
        <v>120</v>
      </c>
      <c r="O56" s="170" t="s">
        <v>109</v>
      </c>
      <c r="P56" s="210">
        <f>ROUNDUP(L56*N56,2)</f>
        <v>39.9</v>
      </c>
      <c r="Q56" s="210"/>
      <c r="R56" s="18"/>
      <c r="S56"/>
      <c r="T56"/>
      <c r="U56"/>
      <c r="V56"/>
      <c r="W56"/>
      <c r="X56"/>
      <c r="Y56"/>
      <c r="Z56"/>
      <c r="AA56" s="18"/>
      <c r="AB56" s="18"/>
      <c r="AC56" s="32"/>
      <c r="AD56" s="32"/>
      <c r="AE56" s="32"/>
      <c r="AF56" s="32"/>
      <c r="AG56" s="32"/>
      <c r="AH56" s="32"/>
      <c r="AI56" s="32"/>
      <c r="AJ56" s="32"/>
    </row>
    <row r="57" spans="1:37" ht="14.5" customHeight="1">
      <c r="A57" s="79" t="s">
        <v>77</v>
      </c>
      <c r="B57" s="80"/>
      <c r="C57" s="80"/>
      <c r="D57" s="80"/>
      <c r="E57" s="80"/>
      <c r="F57" s="85"/>
      <c r="G57" s="80"/>
      <c r="H57" s="227" t="s">
        <v>78</v>
      </c>
      <c r="I57" s="227"/>
      <c r="J57" s="227"/>
      <c r="K57" s="85"/>
      <c r="L57" s="228">
        <v>3</v>
      </c>
      <c r="M57" s="228"/>
      <c r="N57" s="166">
        <v>19</v>
      </c>
      <c r="O57" s="169" t="s">
        <v>108</v>
      </c>
      <c r="P57" s="210">
        <f>L57*N57</f>
        <v>57</v>
      </c>
      <c r="Q57" s="210"/>
      <c r="R57" s="18"/>
      <c r="S57"/>
      <c r="T57"/>
      <c r="U57"/>
      <c r="V57"/>
      <c r="W57"/>
      <c r="X57"/>
      <c r="Y57"/>
      <c r="Z57"/>
      <c r="AA57" s="18"/>
      <c r="AB57" s="18"/>
      <c r="AC57" s="32"/>
      <c r="AD57" s="32"/>
      <c r="AE57" s="32"/>
      <c r="AF57" s="32"/>
      <c r="AG57" s="32"/>
      <c r="AH57" s="32"/>
      <c r="AI57" s="32"/>
      <c r="AJ57" s="32"/>
    </row>
    <row r="58" spans="1:37" ht="14.5" customHeight="1">
      <c r="A58" s="79" t="s">
        <v>79</v>
      </c>
      <c r="B58" s="80"/>
      <c r="C58" s="80"/>
      <c r="D58" s="80"/>
      <c r="E58" s="80"/>
      <c r="F58" s="85"/>
      <c r="G58" s="80"/>
      <c r="H58" s="80"/>
      <c r="I58" s="229">
        <f>P57+P58</f>
        <v>76</v>
      </c>
      <c r="J58" s="229"/>
      <c r="K58" s="85"/>
      <c r="L58" s="228">
        <v>1</v>
      </c>
      <c r="M58" s="228"/>
      <c r="N58" s="166">
        <v>19</v>
      </c>
      <c r="O58" s="169" t="s">
        <v>108</v>
      </c>
      <c r="P58" s="210">
        <f>L58*N58</f>
        <v>19</v>
      </c>
      <c r="Q58" s="210"/>
      <c r="R58" s="18"/>
      <c r="S58"/>
      <c r="T58"/>
      <c r="U58"/>
      <c r="V58"/>
      <c r="W58"/>
      <c r="X58"/>
      <c r="Y58"/>
      <c r="Z58"/>
      <c r="AA58" s="18"/>
      <c r="AB58" s="18"/>
      <c r="AC58" s="17"/>
      <c r="AD58" s="17"/>
      <c r="AE58" s="18"/>
      <c r="AF58" s="18"/>
      <c r="AG58" s="18"/>
      <c r="AH58" s="18"/>
      <c r="AI58" s="18"/>
      <c r="AJ58" s="18"/>
    </row>
    <row r="59" spans="1:37" ht="14.5" customHeight="1">
      <c r="A59" s="79" t="s">
        <v>80</v>
      </c>
      <c r="B59" s="85"/>
      <c r="C59" s="80"/>
      <c r="D59" s="80"/>
      <c r="E59" s="80"/>
      <c r="F59" s="80"/>
      <c r="G59" s="80"/>
      <c r="H59" s="80"/>
      <c r="I59" s="80"/>
      <c r="J59" s="122"/>
      <c r="K59" s="85"/>
      <c r="L59" s="228">
        <v>0</v>
      </c>
      <c r="M59" s="228"/>
      <c r="N59" s="168"/>
      <c r="O59" s="171" t="s">
        <v>110</v>
      </c>
      <c r="P59" s="210">
        <f>L59*N59</f>
        <v>0</v>
      </c>
      <c r="Q59" s="210"/>
      <c r="R59" s="18"/>
      <c r="S59"/>
      <c r="T59"/>
      <c r="U59"/>
      <c r="V59"/>
      <c r="W59"/>
      <c r="X59"/>
      <c r="Y59"/>
      <c r="Z59"/>
      <c r="AA59" s="18"/>
      <c r="AB59" s="18"/>
      <c r="AC59" s="17"/>
      <c r="AD59" s="17"/>
      <c r="AE59" s="18"/>
      <c r="AF59" s="18"/>
      <c r="AG59" s="18"/>
      <c r="AH59" s="18"/>
      <c r="AI59" s="18"/>
      <c r="AJ59" s="18"/>
    </row>
    <row r="60" spans="1:37" ht="14.5" customHeight="1">
      <c r="A60" s="79" t="s">
        <v>81</v>
      </c>
      <c r="B60" s="85"/>
      <c r="C60" s="236"/>
      <c r="D60" s="236"/>
      <c r="E60" s="236"/>
      <c r="F60" s="236"/>
      <c r="G60" s="236"/>
      <c r="H60" s="236"/>
      <c r="I60" s="236"/>
      <c r="J60" s="236"/>
      <c r="K60" s="85"/>
      <c r="L60" s="123"/>
      <c r="M60" s="123"/>
      <c r="N60" s="123"/>
      <c r="O60" s="123"/>
      <c r="P60" s="237"/>
      <c r="Q60" s="237"/>
      <c r="R60" s="18"/>
      <c r="S60"/>
      <c r="T60"/>
      <c r="U60"/>
      <c r="V60"/>
      <c r="W60"/>
      <c r="X60"/>
      <c r="Y60"/>
      <c r="Z60"/>
      <c r="AA60" s="18"/>
      <c r="AB60" s="18"/>
      <c r="AC60" s="17"/>
      <c r="AD60" s="17"/>
      <c r="AE60" s="18"/>
      <c r="AF60" s="18"/>
      <c r="AG60" s="18"/>
      <c r="AH60" s="18"/>
      <c r="AI60" s="18"/>
      <c r="AJ60" s="18"/>
    </row>
    <row r="61" spans="1:37" ht="14.5" customHeight="1">
      <c r="A61" s="124"/>
      <c r="B61" s="85"/>
      <c r="C61" s="80"/>
      <c r="D61" s="80"/>
      <c r="E61" s="80"/>
      <c r="F61" s="80"/>
      <c r="G61" s="80"/>
      <c r="H61" s="80"/>
      <c r="I61" s="80"/>
      <c r="J61" s="32"/>
      <c r="K61" s="32"/>
      <c r="L61" s="125" t="s">
        <v>82</v>
      </c>
      <c r="M61" s="126"/>
      <c r="N61" s="32"/>
      <c r="O61" s="100"/>
      <c r="P61" s="238">
        <f>IF(G4&lt;DATE(2013,1,1),0,P55+P56+P57+P58+P59+P60)</f>
        <v>127.86799999999999</v>
      </c>
      <c r="Q61" s="238"/>
      <c r="R61" s="18"/>
      <c r="S61"/>
      <c r="T61"/>
      <c r="U61"/>
      <c r="V61"/>
      <c r="W61"/>
      <c r="X61"/>
      <c r="Y61"/>
      <c r="Z61"/>
      <c r="AA61" s="18"/>
      <c r="AB61" s="18"/>
      <c r="AC61" s="17"/>
      <c r="AD61" s="17"/>
      <c r="AE61" s="18"/>
      <c r="AF61" s="18"/>
      <c r="AG61" s="18"/>
      <c r="AH61" s="18"/>
      <c r="AI61" s="18"/>
      <c r="AJ61" s="18"/>
    </row>
    <row r="62" spans="1:37" ht="8" customHeight="1">
      <c r="A62" s="124"/>
      <c r="B62" s="127"/>
      <c r="C62" s="127"/>
      <c r="D62" s="239" t="s">
        <v>83</v>
      </c>
      <c r="E62" s="239"/>
      <c r="F62" s="239" t="s">
        <v>84</v>
      </c>
      <c r="G62" s="239"/>
      <c r="H62" s="128"/>
      <c r="I62" s="80"/>
      <c r="J62" s="101"/>
      <c r="K62" s="85"/>
      <c r="L62" s="85"/>
      <c r="M62" s="85"/>
      <c r="N62" s="85"/>
      <c r="O62" s="129"/>
      <c r="P62" s="85"/>
      <c r="Q62" s="130"/>
      <c r="R62" s="18"/>
      <c r="S62"/>
      <c r="T62"/>
      <c r="U62"/>
      <c r="V62"/>
      <c r="W62"/>
      <c r="X62"/>
      <c r="Y62"/>
      <c r="Z62"/>
      <c r="AA62" s="18"/>
      <c r="AB62" s="18"/>
      <c r="AC62" s="17"/>
      <c r="AD62" s="17"/>
      <c r="AE62" s="18"/>
      <c r="AF62" s="18"/>
      <c r="AG62" s="18"/>
      <c r="AH62" s="18"/>
      <c r="AI62" s="18"/>
      <c r="AJ62" s="18"/>
      <c r="AK62" s="10"/>
    </row>
    <row r="63" spans="1:37" s="10" customFormat="1" ht="21.5" customHeight="1">
      <c r="A63" s="26"/>
      <c r="B63" s="131"/>
      <c r="C63" s="131"/>
      <c r="D63" s="239"/>
      <c r="E63" s="239"/>
      <c r="F63" s="239"/>
      <c r="G63" s="239"/>
      <c r="H63" s="128"/>
      <c r="I63" s="80"/>
      <c r="J63" s="30"/>
      <c r="K63" s="71"/>
      <c r="L63" s="132" t="s">
        <v>85</v>
      </c>
      <c r="M63" s="30"/>
      <c r="N63" s="30"/>
      <c r="O63"/>
      <c r="P63" s="240">
        <f>IF(OR(G4&lt;DATE(R1,1,1),G4&gt;DATE(R1,12,31)),"!!!!!!!!",P52+P61)</f>
        <v>671.58799999999997</v>
      </c>
      <c r="Q63" s="240"/>
      <c r="R63" s="18"/>
      <c r="S63"/>
      <c r="T63"/>
      <c r="U63"/>
      <c r="V63"/>
      <c r="W63"/>
      <c r="X63"/>
      <c r="Y63"/>
      <c r="Z63"/>
      <c r="AA63" s="18"/>
      <c r="AB63" s="18"/>
      <c r="AC63" s="32"/>
      <c r="AD63" s="32"/>
      <c r="AE63" s="32"/>
      <c r="AF63" s="32"/>
      <c r="AG63" s="32"/>
      <c r="AH63" s="32"/>
      <c r="AI63" s="32"/>
      <c r="AJ63" s="32"/>
    </row>
    <row r="64" spans="1:37" s="10" customFormat="1" ht="14.5" customHeight="1">
      <c r="A64" s="91" t="s">
        <v>86</v>
      </c>
      <c r="B64" s="85"/>
      <c r="C64" s="131"/>
      <c r="D64" s="231" t="str">
        <f>IF(MONTH(G4)&lt;6,CONCATENATE("(",YEAR(G4)-2,"/",YEAR(G4)-1,")"),CONCATENATE("(",YEAR(G4)-1,"/",YEAR(G4),")"))</f>
        <v>(2013/2014)</v>
      </c>
      <c r="E64" s="231"/>
      <c r="F64" s="231" t="str">
        <f>IF(MONTH(G4)&lt;6,CONCATENATE("(",YEAR(G4)-1,"/",YEAR(G4),")"),CONCATENATE("(",YEAR(G4),"/",YEAR(G4)+1,")"))</f>
        <v>(2014/2015)</v>
      </c>
      <c r="G64" s="231"/>
      <c r="H64" s="133"/>
      <c r="I64" s="80"/>
      <c r="J64" s="30"/>
      <c r="K64" s="71"/>
      <c r="L64" s="99"/>
      <c r="M64" s="30"/>
      <c r="N64" s="30"/>
      <c r="O64" s="30"/>
      <c r="P64" s="134"/>
      <c r="Q64" s="135"/>
      <c r="R64" s="2"/>
      <c r="S64" s="3"/>
      <c r="T64" s="3"/>
      <c r="U64" s="3"/>
      <c r="V64" s="3"/>
      <c r="W64" s="3"/>
      <c r="X64" s="3"/>
      <c r="Y64" s="3"/>
      <c r="Z64" s="32"/>
      <c r="AA64" s="32"/>
      <c r="AB64" s="32"/>
      <c r="AC64" s="32"/>
      <c r="AD64" s="32"/>
      <c r="AE64" s="32"/>
      <c r="AF64" s="32"/>
      <c r="AG64" s="32"/>
      <c r="AH64" s="32"/>
      <c r="AI64" s="32"/>
      <c r="AJ64" s="32"/>
    </row>
    <row r="65" spans="1:37" s="10" customFormat="1" ht="14.5" customHeight="1">
      <c r="A65" s="136" t="str">
        <f>IF(W20="AC"," Nbre de jours acquis par mois",IF(OR(W5=" C. Occas.",W20="AI")," Nbre de jours acquis par 4sem",""))</f>
        <v xml:space="preserve"> Nbre de jours acquis par mois</v>
      </c>
      <c r="B65" s="32"/>
      <c r="C65" s="131"/>
      <c r="D65" s="232">
        <v>2.5</v>
      </c>
      <c r="E65" s="232"/>
      <c r="F65" s="232">
        <v>2.5</v>
      </c>
      <c r="G65" s="232"/>
      <c r="H65" s="233" t="str">
        <f>IF(W5=" C. Occas.","",IF(A66=""," Préciser le type de contrat et/ou le type de mensualisation !",""))</f>
        <v/>
      </c>
      <c r="I65" s="233"/>
      <c r="J65" s="233"/>
      <c r="K65"/>
      <c r="L65" s="30"/>
      <c r="M65" s="30"/>
      <c r="N65" s="30"/>
      <c r="O65" s="30"/>
      <c r="P65" s="134"/>
      <c r="Q65" s="135"/>
      <c r="R65" s="2"/>
      <c r="S65" s="3"/>
      <c r="T65" s="3"/>
      <c r="U65" s="3"/>
      <c r="V65" s="3"/>
      <c r="W65" s="3"/>
      <c r="X65" s="3"/>
      <c r="Y65" s="3"/>
      <c r="Z65" s="3"/>
      <c r="AA65" s="3"/>
      <c r="AB65" s="3"/>
      <c r="AC65" s="3"/>
      <c r="AD65" s="3"/>
      <c r="AE65" s="3"/>
      <c r="AF65" s="3"/>
      <c r="AG65" s="3"/>
      <c r="AH65" s="3"/>
      <c r="AI65" s="3"/>
      <c r="AJ65" s="3"/>
    </row>
    <row r="66" spans="1:37" s="10" customFormat="1" ht="14.5" customHeight="1">
      <c r="A66" s="136" t="str">
        <f>IF(W20="AC"," Nombre de mois travaillés",IF(OR(W5=" C. Occas.",W20="AI")," Nbre de semaines validées",""))</f>
        <v xml:space="preserve"> Nombre de mois travaillés</v>
      </c>
      <c r="B66" s="32"/>
      <c r="C66"/>
      <c r="D66" s="137">
        <v>10</v>
      </c>
      <c r="E66" s="138" t="str">
        <f>IF(W5=" C. Occas.","sem",IF(W20="AC"," m",IF(W20="AI","sem"," ?")))</f>
        <v xml:space="preserve"> m</v>
      </c>
      <c r="F66" s="137">
        <v>8</v>
      </c>
      <c r="G66" s="138" t="str">
        <f>IF(W5=" C. Occas.","sem",IF(W20="AC"," m",IF(W20="AI","sem"," ?")))</f>
        <v xml:space="preserve"> m</v>
      </c>
      <c r="H66" s="233"/>
      <c r="I66" s="233"/>
      <c r="J66" s="233"/>
      <c r="K66"/>
      <c r="L66" s="99" t="s">
        <v>87</v>
      </c>
      <c r="M66" s="30"/>
      <c r="N66" s="30"/>
      <c r="O66" s="99"/>
      <c r="P66" s="234">
        <f>ROUND(P52+P49+P50,2)</f>
        <v>563.89</v>
      </c>
      <c r="Q66" s="234"/>
      <c r="R66" s="2"/>
      <c r="S66" s="3"/>
      <c r="T66" s="3"/>
      <c r="U66" s="3"/>
      <c r="V66" s="3"/>
      <c r="W66" s="3"/>
      <c r="X66" s="3"/>
      <c r="Y66" s="3"/>
      <c r="Z66" s="3"/>
      <c r="AA66" s="3"/>
      <c r="AB66" s="3"/>
      <c r="AC66" s="3"/>
      <c r="AD66" s="3"/>
      <c r="AE66" s="3"/>
      <c r="AF66" s="3"/>
      <c r="AG66" s="3"/>
      <c r="AH66" s="3"/>
      <c r="AI66" s="3"/>
      <c r="AJ66" s="3"/>
    </row>
    <row r="67" spans="1:37" s="10" customFormat="1" ht="14.5" customHeight="1">
      <c r="A67" s="136" t="s">
        <v>88</v>
      </c>
      <c r="B67" s="32"/>
      <c r="C67" s="131"/>
      <c r="D67" s="235">
        <f>IF(W5=" C. Occas.",ROUNDUP(D66/4*D65,0),IF(W20="AC",ROUNDUP(D66*D65,0),IF(W20="AI",ROUNDUP(D66/4*D65,0),"")))</f>
        <v>25</v>
      </c>
      <c r="E67" s="235"/>
      <c r="F67" s="235">
        <f>IF(W5=" C. Occas.",ROUNDUP(F66/4*F65,0),IF(W20="AC",ROUNDUP(F66*F65,0),IF(W20="AI",ROUNDUP(F66/4*F65,0),"")))</f>
        <v>20</v>
      </c>
      <c r="G67" s="235"/>
      <c r="H67" s="233"/>
      <c r="I67" s="233"/>
      <c r="J67" s="233"/>
      <c r="K67"/>
      <c r="L67" s="30"/>
      <c r="M67" s="30"/>
      <c r="N67" s="30"/>
      <c r="O67" s="30"/>
      <c r="P67" s="134"/>
      <c r="Q67" s="135"/>
      <c r="R67" s="2"/>
      <c r="S67" s="3"/>
      <c r="T67" s="3"/>
      <c r="U67" s="3"/>
      <c r="V67" s="3"/>
      <c r="W67" s="3"/>
      <c r="X67" s="3"/>
      <c r="Y67" s="3"/>
      <c r="Z67" s="3"/>
      <c r="AA67" s="3"/>
      <c r="AB67" s="3"/>
      <c r="AC67" s="3"/>
      <c r="AD67" s="3"/>
      <c r="AE67" s="3"/>
      <c r="AF67" s="3"/>
      <c r="AG67" s="3"/>
      <c r="AH67" s="3"/>
      <c r="AI67" s="3"/>
      <c r="AJ67" s="3"/>
    </row>
    <row r="68" spans="1:37" s="10" customFormat="1" ht="14.5" customHeight="1">
      <c r="A68" s="136" t="s">
        <v>89</v>
      </c>
      <c r="B68" s="32"/>
      <c r="C68" s="131"/>
      <c r="D68" s="242">
        <v>2</v>
      </c>
      <c r="E68" s="242"/>
      <c r="F68" s="242"/>
      <c r="G68" s="242"/>
      <c r="H68" s="243" t="str">
        <f>IF(OR(AND(G4&gt;DATE(YEAR(G4),5,31),F68&lt;&gt;""),AND(G4&lt;DATE(YEAR(G4),4,1),F68&lt;&gt;"")),"Effacer le contenu de [F68]","")</f>
        <v/>
      </c>
      <c r="I68" s="243"/>
      <c r="J68" s="243"/>
      <c r="K68"/>
      <c r="L68" s="99"/>
      <c r="M68" s="30"/>
      <c r="N68" s="30"/>
      <c r="O68" s="139"/>
      <c r="P68" s="140"/>
      <c r="Q68" s="141"/>
      <c r="R68" s="2"/>
      <c r="S68" s="3"/>
      <c r="T68" s="3"/>
      <c r="U68" s="3"/>
      <c r="V68" s="3"/>
      <c r="W68" s="3"/>
      <c r="X68" s="3"/>
      <c r="Y68" s="3"/>
      <c r="Z68" s="3"/>
      <c r="AA68" s="3"/>
      <c r="AB68" s="3"/>
      <c r="AC68" s="3"/>
      <c r="AD68" s="3"/>
      <c r="AE68" s="3"/>
      <c r="AF68" s="3"/>
      <c r="AG68" s="3"/>
      <c r="AH68" s="3"/>
      <c r="AI68" s="3"/>
      <c r="AJ68" s="3"/>
    </row>
    <row r="69" spans="1:37" s="10" customFormat="1" ht="14.5" customHeight="1">
      <c r="A69" s="142" t="s">
        <v>90</v>
      </c>
      <c r="B69" s="143"/>
      <c r="C69" s="143"/>
      <c r="D69" s="245">
        <f>IF(D67+D68&lt;=30,D67+D68,30)</f>
        <v>27</v>
      </c>
      <c r="E69" s="245"/>
      <c r="F69" s="245">
        <f>IF(F67+F68&lt;=30,F67+F68,30)</f>
        <v>20</v>
      </c>
      <c r="G69" s="245"/>
      <c r="H69" s="243"/>
      <c r="I69" s="243"/>
      <c r="J69" s="243"/>
      <c r="K69"/>
      <c r="L69" s="144" t="s">
        <v>91</v>
      </c>
      <c r="M69" s="30"/>
      <c r="N69" s="30"/>
      <c r="O69" s="30"/>
      <c r="P69" s="241"/>
      <c r="Q69" s="241"/>
      <c r="R69" s="2"/>
      <c r="S69" s="3"/>
      <c r="T69" s="3"/>
      <c r="U69" s="3"/>
      <c r="V69" s="3"/>
      <c r="W69" s="3"/>
      <c r="X69" s="3"/>
      <c r="Y69" s="3"/>
      <c r="Z69" s="3"/>
      <c r="AA69" s="3"/>
      <c r="AB69" s="3"/>
      <c r="AC69" s="3"/>
      <c r="AD69" s="3"/>
      <c r="AE69" s="3"/>
      <c r="AF69" s="3"/>
      <c r="AG69" s="3"/>
      <c r="AH69" s="3"/>
      <c r="AI69" s="3"/>
      <c r="AJ69" s="3"/>
    </row>
    <row r="70" spans="1:37" s="10" customFormat="1" ht="14.5" customHeight="1">
      <c r="A70" s="136" t="s">
        <v>92</v>
      </c>
      <c r="B70"/>
      <c r="C70"/>
      <c r="D70" s="242">
        <v>4</v>
      </c>
      <c r="E70" s="242"/>
      <c r="F70" s="242"/>
      <c r="G70" s="242"/>
      <c r="H70" s="243" t="str">
        <f>IF(AND(OR(AND(W20="AI",F70&lt;&gt;""),AND(W20="AI",F71&lt;&gt;"")),MONTH(G4)&lt;&gt;5),"Effacer le contenu de [F70] et/ou [F71]","")</f>
        <v/>
      </c>
      <c r="I70" s="243"/>
      <c r="J70" s="243"/>
      <c r="K70" s="30"/>
      <c r="L70" s="30"/>
      <c r="M70" s="30"/>
      <c r="N70" s="30"/>
      <c r="O70" s="30"/>
      <c r="P70" s="145"/>
      <c r="Q70" s="146"/>
      <c r="R70" s="2"/>
      <c r="S70" s="3"/>
      <c r="T70" s="3"/>
      <c r="U70" s="3"/>
      <c r="V70" s="3"/>
      <c r="W70" s="3"/>
      <c r="X70" s="3"/>
      <c r="Y70" s="3"/>
      <c r="Z70" s="3"/>
      <c r="AA70" s="3"/>
      <c r="AB70" s="3"/>
      <c r="AC70" s="3"/>
      <c r="AD70" s="3"/>
      <c r="AE70" s="3"/>
      <c r="AF70" s="3"/>
      <c r="AG70" s="3"/>
      <c r="AH70" s="3"/>
      <c r="AI70" s="3"/>
      <c r="AJ70" s="3"/>
      <c r="AK70" s="1"/>
    </row>
    <row r="71" spans="1:37" ht="14.5" customHeight="1">
      <c r="A71" s="136" t="s">
        <v>93</v>
      </c>
      <c r="B71" s="32"/>
      <c r="C71" s="85"/>
      <c r="D71" s="244">
        <v>22</v>
      </c>
      <c r="E71" s="244"/>
      <c r="F71" s="244"/>
      <c r="G71" s="244"/>
      <c r="H71" s="243"/>
      <c r="I71" s="243"/>
      <c r="J71" s="243"/>
      <c r="K71" s="147" t="s">
        <v>94</v>
      </c>
      <c r="P71" s="85"/>
      <c r="Q71" s="130"/>
    </row>
    <row r="72" spans="1:37" ht="14.5" customHeight="1">
      <c r="A72" s="148" t="s">
        <v>95</v>
      </c>
      <c r="B72" s="149"/>
      <c r="C72" s="86"/>
      <c r="D72" s="245">
        <f>D69-D71</f>
        <v>5</v>
      </c>
      <c r="E72" s="245"/>
      <c r="F72" s="245">
        <f>IF(AND(OR(W20="AI",W5="C. Occas."),AND(MONTH(G4)&lt;5,MONTH(G4)&gt;5)),F69,F69-F71)</f>
        <v>20</v>
      </c>
      <c r="G72" s="245"/>
      <c r="H72" s="85"/>
      <c r="I72" s="85"/>
      <c r="J72" s="85"/>
      <c r="K72"/>
      <c r="L72"/>
      <c r="M72"/>
      <c r="N72"/>
      <c r="O72" s="150" t="s">
        <v>96</v>
      </c>
      <c r="P72" s="251">
        <f>COUNTIF($B$81:$P$81,"&gt;=8")+COUNTIF($B$82:$Q$82,"&gt;=8")</f>
        <v>18</v>
      </c>
      <c r="Q72" s="251"/>
      <c r="S72" s="17"/>
      <c r="T72" s="17"/>
      <c r="U72" s="17"/>
      <c r="V72" s="17"/>
      <c r="W72" s="17"/>
      <c r="X72" s="17"/>
    </row>
    <row r="73" spans="1:37" ht="14.5" customHeight="1">
      <c r="A73" s="136"/>
      <c r="B73" s="85"/>
      <c r="C73" s="85"/>
      <c r="D73" s="85"/>
      <c r="E73" s="85"/>
      <c r="F73" s="85"/>
      <c r="G73" s="85"/>
      <c r="H73" s="85"/>
      <c r="I73" s="85"/>
      <c r="J73" s="85"/>
      <c r="K73"/>
      <c r="L73"/>
      <c r="M73"/>
      <c r="N73"/>
      <c r="O73" s="150" t="s">
        <v>97</v>
      </c>
      <c r="P73" s="252">
        <f>SUMIF($B$81:$P$81,"&lt;8",$B$81:$P$81)+SUMIF($B$82:$Q$82,"&lt;8",$B$82:$Q$82)</f>
        <v>0</v>
      </c>
      <c r="Q73" s="252"/>
      <c r="S73" s="17"/>
      <c r="T73" s="17"/>
      <c r="U73" s="17"/>
      <c r="V73" s="17"/>
      <c r="W73" s="17"/>
      <c r="X73" s="17"/>
    </row>
    <row r="74" spans="1:37" ht="14.5" customHeight="1">
      <c r="A74" s="151" t="s">
        <v>98</v>
      </c>
      <c r="B74" s="253"/>
      <c r="C74" s="253"/>
      <c r="D74" s="253"/>
      <c r="E74" s="253"/>
      <c r="F74" s="253"/>
      <c r="G74" s="152" t="s">
        <v>99</v>
      </c>
      <c r="H74" s="153"/>
      <c r="I74" s="85"/>
      <c r="J74" s="85"/>
      <c r="K74"/>
      <c r="L74"/>
      <c r="M74"/>
      <c r="N74"/>
      <c r="O74"/>
      <c r="P74"/>
      <c r="Q74" s="146"/>
      <c r="S74"/>
      <c r="T74"/>
      <c r="U74"/>
      <c r="V74"/>
      <c r="W74"/>
      <c r="X74"/>
    </row>
    <row r="75" spans="1:37" ht="14.5" customHeight="1">
      <c r="A75" s="154" t="s">
        <v>100</v>
      </c>
      <c r="B75" s="253"/>
      <c r="C75" s="253"/>
      <c r="D75" s="253"/>
      <c r="E75" s="253"/>
      <c r="F75" s="253"/>
      <c r="G75"/>
      <c r="H75" s="85"/>
      <c r="I75" s="85"/>
      <c r="J75" s="85"/>
      <c r="K75" s="155"/>
      <c r="L75" s="156"/>
      <c r="M75" s="156"/>
      <c r="N75" s="157"/>
      <c r="O75" s="158" t="s">
        <v>101</v>
      </c>
      <c r="P75" s="254">
        <f>COUNT($B$81:$P$81)+COUNT($B$82:$Q$82)</f>
        <v>18</v>
      </c>
      <c r="Q75" s="254"/>
      <c r="S75"/>
      <c r="T75"/>
      <c r="U75"/>
      <c r="V75"/>
      <c r="W75"/>
      <c r="X75"/>
    </row>
    <row r="76" spans="1:37" ht="14.5" customHeight="1">
      <c r="A76" s="154" t="s">
        <v>102</v>
      </c>
      <c r="B76" s="246"/>
      <c r="C76" s="246"/>
      <c r="D76" s="246"/>
      <c r="E76" s="246"/>
      <c r="F76" s="246"/>
      <c r="K76" s="155"/>
      <c r="L76" s="127"/>
      <c r="M76" s="127"/>
      <c r="N76" s="127"/>
      <c r="O76" s="158" t="s">
        <v>103</v>
      </c>
      <c r="P76" s="247">
        <f>SUM(B81:Q82)</f>
        <v>171</v>
      </c>
      <c r="Q76" s="247"/>
      <c r="S76"/>
      <c r="T76"/>
      <c r="U76"/>
      <c r="V76"/>
      <c r="W76"/>
      <c r="X76"/>
    </row>
    <row r="77" spans="1:37" ht="8" customHeight="1">
      <c r="A77" s="26"/>
      <c r="B77" s="85"/>
      <c r="C77" s="85"/>
      <c r="D77" s="85"/>
      <c r="E77" s="85"/>
      <c r="F77" s="85"/>
      <c r="G77" s="85"/>
      <c r="H77" s="85"/>
      <c r="I77" s="85"/>
      <c r="J77" s="85"/>
      <c r="K77"/>
      <c r="L77"/>
      <c r="M77"/>
      <c r="N77"/>
      <c r="O77"/>
      <c r="P77"/>
      <c r="Q77" s="146"/>
      <c r="S77"/>
      <c r="T77"/>
      <c r="U77"/>
      <c r="V77"/>
      <c r="W77"/>
      <c r="X77"/>
    </row>
    <row r="78" spans="1:37" ht="14.5" customHeight="1">
      <c r="A78" s="248" t="s">
        <v>104</v>
      </c>
      <c r="B78" s="248"/>
      <c r="C78" s="248"/>
      <c r="D78" s="248"/>
      <c r="E78" s="248"/>
      <c r="F78" s="248"/>
      <c r="G78" s="248"/>
      <c r="H78" s="248"/>
      <c r="I78" s="248"/>
      <c r="J78" s="248"/>
      <c r="K78" s="248"/>
      <c r="L78" s="248"/>
      <c r="M78" s="248"/>
      <c r="N78" s="248"/>
      <c r="O78" s="248"/>
      <c r="P78" s="248"/>
      <c r="Q78" s="248"/>
      <c r="S78"/>
      <c r="T78"/>
      <c r="U78"/>
      <c r="V78"/>
      <c r="W78"/>
      <c r="X78"/>
    </row>
    <row r="79" spans="1:37" ht="12.5" customHeight="1">
      <c r="A79" s="249" t="s">
        <v>111</v>
      </c>
      <c r="B79" s="249"/>
      <c r="C79" s="249"/>
      <c r="D79" s="249"/>
      <c r="E79" s="249"/>
      <c r="F79" s="249"/>
      <c r="G79" s="249"/>
      <c r="H79" s="249"/>
      <c r="I79" s="249"/>
      <c r="J79" s="249"/>
      <c r="K79" s="249"/>
      <c r="L79" s="249"/>
      <c r="M79" s="249"/>
      <c r="N79" s="249"/>
      <c r="O79" s="249"/>
      <c r="P79" s="249"/>
      <c r="Q79" s="249"/>
      <c r="S79"/>
      <c r="T79"/>
      <c r="U79"/>
      <c r="V79"/>
      <c r="W79"/>
      <c r="X79"/>
    </row>
    <row r="80" spans="1:37" s="44" customFormat="1" ht="14.5" customHeight="1">
      <c r="R80" s="4"/>
      <c r="X80" s="159"/>
      <c r="AA80" s="3"/>
      <c r="AB80" s="3"/>
      <c r="AC80" s="3"/>
      <c r="AD80" s="3"/>
      <c r="AE80" s="3"/>
    </row>
    <row r="81" spans="1:31" s="44" customFormat="1" ht="14.5" customHeight="1">
      <c r="A81" s="250" t="s">
        <v>105</v>
      </c>
      <c r="B81" s="160" t="str">
        <f t="shared" ref="B81:P81" si="8">IF(B17="",IF(B16=0,"",B16),"")</f>
        <v/>
      </c>
      <c r="C81" s="160">
        <f t="shared" si="8"/>
        <v>8</v>
      </c>
      <c r="D81" s="160" t="str">
        <f t="shared" si="8"/>
        <v/>
      </c>
      <c r="E81" s="160" t="str">
        <f t="shared" si="8"/>
        <v/>
      </c>
      <c r="F81" s="160">
        <f t="shared" si="8"/>
        <v>10</v>
      </c>
      <c r="G81" s="160">
        <f t="shared" si="8"/>
        <v>10</v>
      </c>
      <c r="H81" s="160">
        <f t="shared" si="8"/>
        <v>10</v>
      </c>
      <c r="I81" s="160">
        <f t="shared" si="8"/>
        <v>10</v>
      </c>
      <c r="J81" s="160">
        <f t="shared" si="8"/>
        <v>8</v>
      </c>
      <c r="K81" s="160" t="str">
        <f t="shared" si="8"/>
        <v/>
      </c>
      <c r="L81" s="160" t="str">
        <f t="shared" si="8"/>
        <v/>
      </c>
      <c r="M81" s="160">
        <f t="shared" si="8"/>
        <v>10</v>
      </c>
      <c r="N81" s="160" t="str">
        <f t="shared" si="8"/>
        <v/>
      </c>
      <c r="O81" s="160" t="str">
        <f t="shared" si="8"/>
        <v/>
      </c>
      <c r="P81" s="160" t="str">
        <f t="shared" si="8"/>
        <v/>
      </c>
      <c r="Q81" s="161"/>
      <c r="R81" s="4"/>
      <c r="S81" s="162"/>
      <c r="T81" s="163"/>
      <c r="V81" s="159"/>
      <c r="W81" s="159"/>
      <c r="X81" s="164"/>
      <c r="AA81" s="3"/>
      <c r="AB81" s="3"/>
      <c r="AC81" s="3"/>
      <c r="AD81" s="3"/>
      <c r="AE81" s="3"/>
    </row>
    <row r="82" spans="1:31" s="44" customFormat="1" ht="14.5" customHeight="1">
      <c r="A82" s="250"/>
      <c r="B82" s="160">
        <f t="shared" ref="B82:Q82" si="9">IF(B21="",IF(B20=0,"",B20),"")</f>
        <v>8</v>
      </c>
      <c r="C82" s="160" t="str">
        <f t="shared" si="9"/>
        <v/>
      </c>
      <c r="D82" s="160" t="str">
        <f t="shared" si="9"/>
        <v/>
      </c>
      <c r="E82" s="160">
        <f t="shared" si="9"/>
        <v>10</v>
      </c>
      <c r="F82" s="160">
        <f t="shared" si="9"/>
        <v>10</v>
      </c>
      <c r="G82" s="160">
        <f t="shared" si="9"/>
        <v>10</v>
      </c>
      <c r="H82" s="160">
        <f t="shared" si="9"/>
        <v>10</v>
      </c>
      <c r="I82" s="160">
        <f t="shared" si="9"/>
        <v>9</v>
      </c>
      <c r="J82" s="160" t="str">
        <f t="shared" si="9"/>
        <v/>
      </c>
      <c r="K82" s="160" t="str">
        <f t="shared" si="9"/>
        <v/>
      </c>
      <c r="L82" s="160">
        <f t="shared" si="9"/>
        <v>10</v>
      </c>
      <c r="M82" s="160">
        <f t="shared" si="9"/>
        <v>10</v>
      </c>
      <c r="N82" s="160">
        <f t="shared" si="9"/>
        <v>10</v>
      </c>
      <c r="O82" s="160">
        <f t="shared" si="9"/>
        <v>10</v>
      </c>
      <c r="P82" s="160">
        <f t="shared" si="9"/>
        <v>8</v>
      </c>
      <c r="Q82" s="160" t="str">
        <f t="shared" si="9"/>
        <v/>
      </c>
      <c r="R82" s="4"/>
      <c r="X82" s="165"/>
      <c r="AA82" s="3"/>
      <c r="AB82" s="3"/>
      <c r="AC82" s="3"/>
      <c r="AD82" s="3"/>
      <c r="AE82" s="3"/>
    </row>
  </sheetData>
  <sheetProtection password="8E4D" sheet="1" objects="1" scenarios="1"/>
  <mergeCells count="164">
    <mergeCell ref="B76:F76"/>
    <mergeCell ref="P76:Q76"/>
    <mergeCell ref="A78:Q78"/>
    <mergeCell ref="A79:Q79"/>
    <mergeCell ref="A81:A82"/>
    <mergeCell ref="D72:E72"/>
    <mergeCell ref="F72:G72"/>
    <mergeCell ref="P72:Q72"/>
    <mergeCell ref="P73:Q73"/>
    <mergeCell ref="B74:F74"/>
    <mergeCell ref="P75:Q75"/>
    <mergeCell ref="B75:F75"/>
    <mergeCell ref="P69:Q69"/>
    <mergeCell ref="D70:E70"/>
    <mergeCell ref="F70:G70"/>
    <mergeCell ref="H70:J71"/>
    <mergeCell ref="D71:E71"/>
    <mergeCell ref="F71:G71"/>
    <mergeCell ref="D68:E68"/>
    <mergeCell ref="F68:G68"/>
    <mergeCell ref="H68:J69"/>
    <mergeCell ref="D69:E69"/>
    <mergeCell ref="F69:G69"/>
    <mergeCell ref="D64:E64"/>
    <mergeCell ref="F64:G64"/>
    <mergeCell ref="D65:E65"/>
    <mergeCell ref="F65:G65"/>
    <mergeCell ref="H65:J67"/>
    <mergeCell ref="P66:Q66"/>
    <mergeCell ref="D67:E67"/>
    <mergeCell ref="F67:G67"/>
    <mergeCell ref="L59:M59"/>
    <mergeCell ref="P59:Q59"/>
    <mergeCell ref="C60:J60"/>
    <mergeCell ref="P60:Q60"/>
    <mergeCell ref="P61:Q61"/>
    <mergeCell ref="D62:E63"/>
    <mergeCell ref="F62:G63"/>
    <mergeCell ref="P63:Q63"/>
    <mergeCell ref="H57:J57"/>
    <mergeCell ref="L57:M57"/>
    <mergeCell ref="P57:Q57"/>
    <mergeCell ref="I58:J58"/>
    <mergeCell ref="L58:M58"/>
    <mergeCell ref="P58:Q58"/>
    <mergeCell ref="H55:J55"/>
    <mergeCell ref="L55:M55"/>
    <mergeCell ref="P55:Q55"/>
    <mergeCell ref="I56:J56"/>
    <mergeCell ref="L56:M56"/>
    <mergeCell ref="P56:Q56"/>
    <mergeCell ref="L50:M50"/>
    <mergeCell ref="N50:O50"/>
    <mergeCell ref="P50:Q50"/>
    <mergeCell ref="P51:Q51"/>
    <mergeCell ref="P52:Q52"/>
    <mergeCell ref="L54:M54"/>
    <mergeCell ref="N54:O54"/>
    <mergeCell ref="P54:Q54"/>
    <mergeCell ref="L48:M48"/>
    <mergeCell ref="N48:O48"/>
    <mergeCell ref="P48:Q48"/>
    <mergeCell ref="L49:M49"/>
    <mergeCell ref="N49:O49"/>
    <mergeCell ref="P49:Q49"/>
    <mergeCell ref="L46:M46"/>
    <mergeCell ref="N46:O46"/>
    <mergeCell ref="P46:Q46"/>
    <mergeCell ref="L47:M47"/>
    <mergeCell ref="N47:O47"/>
    <mergeCell ref="P47:Q47"/>
    <mergeCell ref="G44:K45"/>
    <mergeCell ref="L44:M44"/>
    <mergeCell ref="N44:O44"/>
    <mergeCell ref="P44:Q44"/>
    <mergeCell ref="L45:M45"/>
    <mergeCell ref="N45:O45"/>
    <mergeCell ref="P45:Q45"/>
    <mergeCell ref="N42:O42"/>
    <mergeCell ref="P42:Q42"/>
    <mergeCell ref="L43:M43"/>
    <mergeCell ref="N43:O43"/>
    <mergeCell ref="P43:Q43"/>
    <mergeCell ref="P37:Q37"/>
    <mergeCell ref="L39:Q39"/>
    <mergeCell ref="F40:K42"/>
    <mergeCell ref="L40:M40"/>
    <mergeCell ref="N40:O40"/>
    <mergeCell ref="P40:Q40"/>
    <mergeCell ref="L41:M41"/>
    <mergeCell ref="N41:O41"/>
    <mergeCell ref="P41:Q41"/>
    <mergeCell ref="L42:M42"/>
    <mergeCell ref="L35:M35"/>
    <mergeCell ref="N35:O35"/>
    <mergeCell ref="P35:Q35"/>
    <mergeCell ref="E36:K36"/>
    <mergeCell ref="L36:M36"/>
    <mergeCell ref="N36:O36"/>
    <mergeCell ref="P36:Q36"/>
    <mergeCell ref="E33:K33"/>
    <mergeCell ref="L33:M33"/>
    <mergeCell ref="N33:O33"/>
    <mergeCell ref="P33:Q33"/>
    <mergeCell ref="E34:K34"/>
    <mergeCell ref="L34:M34"/>
    <mergeCell ref="N34:O34"/>
    <mergeCell ref="P34:Q34"/>
    <mergeCell ref="L31:M31"/>
    <mergeCell ref="N31:O31"/>
    <mergeCell ref="P31:Q31"/>
    <mergeCell ref="S31:Z32"/>
    <mergeCell ref="E32:K32"/>
    <mergeCell ref="L32:M32"/>
    <mergeCell ref="N32:O32"/>
    <mergeCell ref="P32:Q32"/>
    <mergeCell ref="L29:M29"/>
    <mergeCell ref="N29:O29"/>
    <mergeCell ref="P29:Q29"/>
    <mergeCell ref="L30:M30"/>
    <mergeCell ref="N30:O30"/>
    <mergeCell ref="P30:Q30"/>
    <mergeCell ref="G25:H25"/>
    <mergeCell ref="P25:Q25"/>
    <mergeCell ref="L27:M27"/>
    <mergeCell ref="N27:O27"/>
    <mergeCell ref="P27:Q27"/>
    <mergeCell ref="L28:M28"/>
    <mergeCell ref="N28:O28"/>
    <mergeCell ref="P28:Q28"/>
    <mergeCell ref="A18:A19"/>
    <mergeCell ref="S20:V21"/>
    <mergeCell ref="W20:W21"/>
    <mergeCell ref="G23:H23"/>
    <mergeCell ref="P23:Q23"/>
    <mergeCell ref="G24:H24"/>
    <mergeCell ref="P24:Q24"/>
    <mergeCell ref="V9:Z11"/>
    <mergeCell ref="B10:G10"/>
    <mergeCell ref="L10:Q10"/>
    <mergeCell ref="E11:L11"/>
    <mergeCell ref="A12:Q12"/>
    <mergeCell ref="A14:A15"/>
    <mergeCell ref="B7:G7"/>
    <mergeCell ref="L7:Q7"/>
    <mergeCell ref="B8:G8"/>
    <mergeCell ref="L8:Q8"/>
    <mergeCell ref="B9:G9"/>
    <mergeCell ref="L9:Q9"/>
    <mergeCell ref="A5:G5"/>
    <mergeCell ref="I5:Q5"/>
    <mergeCell ref="S5:V6"/>
    <mergeCell ref="W5:X5"/>
    <mergeCell ref="B6:G6"/>
    <mergeCell ref="L6:Q6"/>
    <mergeCell ref="A1:Q1"/>
    <mergeCell ref="S1:Z2"/>
    <mergeCell ref="A2:Q2"/>
    <mergeCell ref="AB2:AC2"/>
    <mergeCell ref="G3:J3"/>
    <mergeCell ref="B4:E4"/>
    <mergeCell ref="G4:J4"/>
    <mergeCell ref="K4:L4"/>
    <mergeCell ref="M4:Q4"/>
  </mergeCells>
  <conditionalFormatting sqref="L35">
    <cfRule type="expression" dxfId="27" priority="1" stopIfTrue="1">
      <formula>W5=" CDD"</formula>
    </cfRule>
  </conditionalFormatting>
  <conditionalFormatting sqref="N33:N34">
    <cfRule type="cellIs" dxfId="26" priority="2" stopIfTrue="1" operator="greaterThan">
      <formula>0</formula>
    </cfRule>
  </conditionalFormatting>
  <conditionalFormatting sqref="N35">
    <cfRule type="expression" dxfId="25" priority="3" stopIfTrue="1">
      <formula>W5=" CDD"</formula>
    </cfRule>
  </conditionalFormatting>
  <conditionalFormatting sqref="N36">
    <cfRule type="expression" dxfId="24" priority="4" stopIfTrue="1">
      <formula>OR(W5=" CDD",W5=" C. Occas.")</formula>
    </cfRule>
  </conditionalFormatting>
  <conditionalFormatting sqref="N41 N44">
    <cfRule type="cellIs" dxfId="23" priority="5" stopIfTrue="1" operator="equal">
      <formula>"???"</formula>
    </cfRule>
  </conditionalFormatting>
  <conditionalFormatting sqref="O19">
    <cfRule type="cellIs" dxfId="22" priority="6" stopIfTrue="1" operator="equal">
      <formula>""</formula>
    </cfRule>
  </conditionalFormatting>
  <conditionalFormatting sqref="O20:O21">
    <cfRule type="expression" dxfId="21" priority="7" stopIfTrue="1">
      <formula>$O$19=""</formula>
    </cfRule>
  </conditionalFormatting>
  <conditionalFormatting sqref="P19">
    <cfRule type="expression" dxfId="20" priority="8" stopIfTrue="1">
      <formula>$O$19=""</formula>
    </cfRule>
    <cfRule type="cellIs" dxfId="19" priority="9" stopIfTrue="1" operator="equal">
      <formula>""</formula>
    </cfRule>
  </conditionalFormatting>
  <conditionalFormatting sqref="P20:P21">
    <cfRule type="expression" dxfId="18" priority="10" stopIfTrue="1">
      <formula>$O$19=""</formula>
    </cfRule>
    <cfRule type="expression" dxfId="17" priority="11" stopIfTrue="1">
      <formula>$P$19=""</formula>
    </cfRule>
  </conditionalFormatting>
  <conditionalFormatting sqref="P33:P34">
    <cfRule type="cellIs" dxfId="16" priority="12" stopIfTrue="1" operator="greaterThan">
      <formula>0</formula>
    </cfRule>
  </conditionalFormatting>
  <conditionalFormatting sqref="A35">
    <cfRule type="expression" dxfId="15" priority="13" stopIfTrue="1">
      <formula>W5=" CDD"</formula>
    </cfRule>
  </conditionalFormatting>
  <conditionalFormatting sqref="Q18">
    <cfRule type="expression" dxfId="14" priority="14" stopIfTrue="1">
      <formula>$P$19=""</formula>
    </cfRule>
    <cfRule type="cellIs" dxfId="13" priority="15" stopIfTrue="1" operator="equal">
      <formula>""</formula>
    </cfRule>
  </conditionalFormatting>
  <conditionalFormatting sqref="Q19">
    <cfRule type="expression" dxfId="12" priority="16" stopIfTrue="1">
      <formula>$P$19=""</formula>
    </cfRule>
    <cfRule type="cellIs" dxfId="11" priority="17" stopIfTrue="1" operator="equal">
      <formula>""</formula>
    </cfRule>
  </conditionalFormatting>
  <conditionalFormatting sqref="Q20:Q21">
    <cfRule type="expression" dxfId="10" priority="18" stopIfTrue="1">
      <formula>$P$19=""</formula>
    </cfRule>
    <cfRule type="expression" dxfId="9" priority="19" stopIfTrue="1">
      <formula>$Q$19=""</formula>
    </cfRule>
  </conditionalFormatting>
  <conditionalFormatting sqref="A66">
    <cfRule type="cellIs" priority="20" stopIfTrue="1" operator="equal">
      <formula>0</formula>
    </cfRule>
  </conditionalFormatting>
  <conditionalFormatting sqref="U10">
    <cfRule type="expression" dxfId="8" priority="21" stopIfTrue="1">
      <formula>$W$5=" CDD"</formula>
    </cfRule>
  </conditionalFormatting>
  <conditionalFormatting sqref="W23">
    <cfRule type="expression" dxfId="7" priority="22" stopIfTrue="1">
      <formula>$W$20="AI"</formula>
    </cfRule>
  </conditionalFormatting>
  <conditionalFormatting sqref="D72">
    <cfRule type="cellIs" dxfId="6" priority="23" stopIfTrue="1" operator="lessThan">
      <formula>0</formula>
    </cfRule>
  </conditionalFormatting>
  <conditionalFormatting sqref="F68">
    <cfRule type="expression" dxfId="5" priority="24" stopIfTrue="1">
      <formula>OR($G$4&gt;DATE(YEAR($G$4),5,31),$G$4&lt;DATE(YEAR($G$4),4,1))</formula>
    </cfRule>
  </conditionalFormatting>
  <conditionalFormatting sqref="F70">
    <cfRule type="expression" dxfId="4" priority="25" stopIfTrue="1">
      <formula>AND(OR($W$20="AI",W5=" C. Occas."),MONTH(G4)&lt;&gt;5)</formula>
    </cfRule>
  </conditionalFormatting>
  <conditionalFormatting sqref="F71">
    <cfRule type="expression" dxfId="3" priority="26" stopIfTrue="1">
      <formula>AND(OR($W$20="AI",W5=" C. Occas."),MONTH(G4)&lt;&gt;5)</formula>
    </cfRule>
  </conditionalFormatting>
  <conditionalFormatting sqref="G4:J4">
    <cfRule type="expression" dxfId="2" priority="27" stopIfTrue="1">
      <formula>OR(G4&lt;DATE(R1,1,1),G4&gt;DATE(R1,12,31))</formula>
    </cfRule>
  </conditionalFormatting>
  <conditionalFormatting sqref="O18">
    <cfRule type="cellIs" priority="28" stopIfTrue="1" operator="equal">
      <formula>""</formula>
    </cfRule>
  </conditionalFormatting>
  <conditionalFormatting sqref="P18">
    <cfRule type="cellIs" dxfId="1" priority="29" stopIfTrue="1" operator="equal">
      <formula>""</formula>
    </cfRule>
  </conditionalFormatting>
  <conditionalFormatting sqref="F72">
    <cfRule type="cellIs" dxfId="0" priority="30" stopIfTrue="1" operator="lessThan">
      <formula>0</formula>
    </cfRule>
  </conditionalFormatting>
  <printOptions horizontalCentered="1" verticalCentered="1"/>
  <pageMargins left="0" right="0" top="0.12013888888888889" bottom="0.1701388888888889" header="0.51180555555555551" footer="0.51180555555555551"/>
  <pageSetup paperSize="9"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BS simple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dc:creator>
  <cp:lastModifiedBy>Microsoft Office User</cp:lastModifiedBy>
  <dcterms:created xsi:type="dcterms:W3CDTF">2014-01-06T11:55:39Z</dcterms:created>
  <dcterms:modified xsi:type="dcterms:W3CDTF">2015-01-19T23:19:29Z</dcterms:modified>
</cp:coreProperties>
</file>