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autoCompressPictures="0"/>
  <workbookProtection lockStructure="1"/>
  <bookViews>
    <workbookView xWindow="0" yWindow="0" windowWidth="25600" windowHeight="14760" tabRatio="804"/>
  </bookViews>
  <sheets>
    <sheet name="BS simple" sheetId="1" r:id="rId1"/>
  </sheets>
  <definedNames>
    <definedName name="_10Excel_BuiltIn_Print_Area_21">"$#REF !.$#REF !$#REF !"</definedName>
    <definedName name="_11Excel_BuiltIn_Print_Area_22">"$#REF !.$#REF !$#REF !"</definedName>
    <definedName name="_12Excel_BuiltIn_Print_Area_23">"$#REF !.$#REF !$#REF !"</definedName>
    <definedName name="_13Excel_BuiltIn_Print_Area_24">"$#REF !.$#REF !$#REF !"</definedName>
    <definedName name="_14Excel_BuiltIn_Print_Area_25">"$#REF !.$#REF !$#REF !"</definedName>
    <definedName name="_15Excel_BuiltIn_Print_Area_26">"$#REF !.$#REF !$#REF !"</definedName>
    <definedName name="_16Excel_BuiltIn_Print_Area_27">"$#REF !.$#REF !$#REF !"</definedName>
    <definedName name="_17Excel_BuiltIn_Print_Area_28">"$#REF !.$#REF !$#REF !"</definedName>
    <definedName name="_18Excel_BuiltIn_Print_Area_29">"$#REF !.$#REF !$#REF !"</definedName>
    <definedName name="_19Excel_BuiltIn_Print_Area_30">"$#REF !.$#REF !$#REF !"</definedName>
    <definedName name="_1Excel_BuiltIn_Print_Area_12">"$#REF !.$#REF !$#REF !"</definedName>
    <definedName name="_20Excel_BuiltIn_Print_Area_31">"$#REF !.$#REF !$#REF !"</definedName>
    <definedName name="_21Excel_BuiltIn_Print_Area_32">"$#REF !.$#REF !$#REF !"</definedName>
    <definedName name="_22Excel_BuiltIn_Print_Area_33">"$#REF !.$#REF !$#REF !"</definedName>
    <definedName name="_23Excel_BuiltIn_Print_Area_34">"$#REF !.$#REF !$#REF !"</definedName>
    <definedName name="_24Excel_BuiltIn_Print_Area_35">"$#REF !.$#REF !$#REF !"</definedName>
    <definedName name="_2Excel_BuiltIn_Print_Area_13">"$#REF !.$#REF !$#REF !"</definedName>
    <definedName name="_3Excel_BuiltIn_Print_Area_14">"$#REF !.$#REF !$#REF !"</definedName>
    <definedName name="_4Excel_BuiltIn_Print_Area_15">"$#REF !.$#REF !$#REF !"</definedName>
    <definedName name="_5Excel_BuiltIn_Print_Area_16">"$#REF !.$#REF !$#REF !"</definedName>
    <definedName name="_6Excel_BuiltIn_Print_Area_17">"$#REF !.$#REF !$#REF !"</definedName>
    <definedName name="_7Excel_BuiltIn_Print_Area_18">"$#REF !.$#REF !$#REF !"</definedName>
    <definedName name="_8Excel_BuiltIn_Print_Area_19">"$#REF !.$#REF !$#REF !"</definedName>
    <definedName name="_9Excel_BuiltIn_Print_Area_20">"$#REF !.$#REF !$#REF !"</definedName>
    <definedName name="Excel_BuiltIn_Print_Area_1_1">#REF!</definedName>
    <definedName name="Excel_BuiltIn_Print_Area_10_1">#REF!</definedName>
    <definedName name="Excel_BuiltIn_Print_Area_11_1">#REF!</definedName>
    <definedName name="Excel_BuiltIn_Print_Area_13_1">"$#REF !.$#REF !$#REF !"</definedName>
    <definedName name="Excel_BuiltIn_Print_Area_2_1">#REF!</definedName>
    <definedName name="Excel_BuiltIn_Print_Area_24">"$#REF !.$#REF !$#REF !"</definedName>
    <definedName name="Excel_BuiltIn_Print_Area_25">"$#REF !.$#REF !$#REF !"</definedName>
    <definedName name="Excel_BuiltIn_Print_Area_26">"$#REF !.$#REF !$#REF !"</definedName>
    <definedName name="Excel_BuiltIn_Print_Area_27">"$#REF !.$#REF !$#REF !"</definedName>
    <definedName name="Excel_BuiltIn_Print_Area_28">"$#REF !.$#REF !$#REF !"</definedName>
    <definedName name="Excel_BuiltIn_Print_Area_29">"$#REF !.$#REF !$#REF !"</definedName>
    <definedName name="Excel_BuiltIn_Print_Area_3_1">#REF!</definedName>
    <definedName name="Excel_BuiltIn_Print_Area_30">"$#REF !.$#REF !$#REF !"</definedName>
    <definedName name="Excel_BuiltIn_Print_Area_31">"$#REF !.$#REF !$#REF !"</definedName>
    <definedName name="Excel_BuiltIn_Print_Area_32">"$#REF !.$#REF !$#REF !"</definedName>
    <definedName name="Excel_BuiltIn_Print_Area_33">"$#REF !.$#REF !$#REF !"</definedName>
    <definedName name="Excel_BuiltIn_Print_Area_34">"$#REF !.$#REF !$#REF !"</definedName>
    <definedName name="Excel_BuiltIn_Print_Area_35">"$#REF !.$#REF !$#REF !"</definedName>
    <definedName name="Excel_BuiltIn_Print_Area_36_1">'BS simple'!$A$1:$Q$78</definedName>
    <definedName name="Excel_BuiltIn_Print_Area_4_1">#REF!</definedName>
    <definedName name="Excel_BuiltIn_Print_Area_5_1">#REF!</definedName>
    <definedName name="Excel_BuiltIn_Print_Area_6_1">#REF!</definedName>
    <definedName name="Excel_BuiltIn_Print_Area_7_1">#REF!</definedName>
    <definedName name="Excel_BuiltIn_Print_Area_8_1">#REF!</definedName>
    <definedName name="Excel_BuiltIn_Print_Area_9_1">#REF!</definedName>
    <definedName name="_xlnm.Print_Area" localSheetId="0">'BS simple'!$A$1:$Q$79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25" i="1" l="1"/>
  <c r="E11" i="1"/>
  <c r="S39" i="1"/>
  <c r="Q11" i="1"/>
  <c r="P23" i="1"/>
  <c r="N28" i="1"/>
  <c r="W5" i="1"/>
  <c r="G3" i="1"/>
  <c r="B15" i="1"/>
  <c r="C15" i="1"/>
  <c r="N17" i="1"/>
  <c r="G23" i="1"/>
  <c r="G24" i="1"/>
  <c r="S27" i="1"/>
  <c r="L28" i="1"/>
  <c r="L30" i="1"/>
  <c r="P30" i="1"/>
  <c r="K31" i="1"/>
  <c r="N35" i="1"/>
  <c r="P35" i="1"/>
  <c r="N36" i="1"/>
  <c r="P36" i="1"/>
  <c r="N41" i="1"/>
  <c r="F40" i="1"/>
  <c r="A48" i="1"/>
  <c r="A49" i="1"/>
  <c r="A50" i="1"/>
  <c r="P55" i="1"/>
  <c r="L56" i="1"/>
  <c r="P56" i="1"/>
  <c r="P57" i="1"/>
  <c r="P58" i="1"/>
  <c r="P59" i="1"/>
  <c r="D64" i="1"/>
  <c r="F64" i="1"/>
  <c r="H68" i="1"/>
  <c r="B81" i="1"/>
  <c r="C81" i="1"/>
  <c r="D81" i="1"/>
  <c r="E81" i="1"/>
  <c r="F81" i="1"/>
  <c r="G81" i="1"/>
  <c r="H81" i="1"/>
  <c r="I81" i="1"/>
  <c r="J81" i="1"/>
  <c r="K81" i="1"/>
  <c r="L81" i="1"/>
  <c r="M81" i="1"/>
  <c r="N81" i="1"/>
  <c r="O81" i="1"/>
  <c r="P81" i="1"/>
  <c r="B82" i="1"/>
  <c r="C82" i="1"/>
  <c r="D82" i="1"/>
  <c r="E82" i="1"/>
  <c r="F82" i="1"/>
  <c r="G82" i="1"/>
  <c r="H82" i="1"/>
  <c r="I82" i="1"/>
  <c r="J82" i="1"/>
  <c r="K82" i="1"/>
  <c r="L82" i="1"/>
  <c r="M82" i="1"/>
  <c r="N82" i="1"/>
  <c r="O82" i="1"/>
  <c r="P82" i="1"/>
  <c r="Q82" i="1"/>
  <c r="W20" i="1"/>
  <c r="A65" i="1"/>
  <c r="S15" i="1"/>
  <c r="V9" i="1"/>
  <c r="G44" i="1"/>
  <c r="A66" i="1"/>
  <c r="H65" i="1"/>
  <c r="D67" i="1"/>
  <c r="D69" i="1"/>
  <c r="D72" i="1"/>
  <c r="P76" i="1"/>
  <c r="B13" i="1"/>
  <c r="B14" i="1"/>
  <c r="G66" i="1"/>
  <c r="H70" i="1"/>
  <c r="E66" i="1"/>
  <c r="F67" i="1"/>
  <c r="F69" i="1"/>
  <c r="F72" i="1"/>
  <c r="P73" i="1"/>
  <c r="I58" i="1"/>
  <c r="G25" i="1"/>
  <c r="P72" i="1"/>
  <c r="P75" i="1"/>
  <c r="L34" i="1"/>
  <c r="P34" i="1"/>
  <c r="L31" i="1"/>
  <c r="P31" i="1"/>
  <c r="P28" i="1"/>
  <c r="I56" i="1"/>
  <c r="P61" i="1"/>
  <c r="C44" i="1"/>
  <c r="L29" i="1"/>
  <c r="P29" i="1"/>
  <c r="L32" i="1"/>
  <c r="P32" i="1"/>
  <c r="L33" i="1"/>
  <c r="P33" i="1"/>
  <c r="C13" i="1"/>
  <c r="C14" i="1"/>
  <c r="D15" i="1"/>
  <c r="O51" i="1"/>
  <c r="P37" i="1"/>
  <c r="L45" i="1"/>
  <c r="P45" i="1"/>
  <c r="E15" i="1"/>
  <c r="D13" i="1"/>
  <c r="D14" i="1"/>
  <c r="L43" i="1"/>
  <c r="P43" i="1"/>
  <c r="L44" i="1"/>
  <c r="P44" i="1"/>
  <c r="L46" i="1"/>
  <c r="P46" i="1"/>
  <c r="L41" i="1"/>
  <c r="P41" i="1"/>
  <c r="L47" i="1"/>
  <c r="P47" i="1"/>
  <c r="L42" i="1"/>
  <c r="P42" i="1"/>
  <c r="L48" i="1"/>
  <c r="L50" i="1"/>
  <c r="P50" i="1"/>
  <c r="E13" i="1"/>
  <c r="E14" i="1"/>
  <c r="F15" i="1"/>
  <c r="P48" i="1"/>
  <c r="L49" i="1"/>
  <c r="P49" i="1"/>
  <c r="G15" i="1"/>
  <c r="F13" i="1"/>
  <c r="F14" i="1"/>
  <c r="P51" i="1"/>
  <c r="P52" i="1"/>
  <c r="P66" i="1"/>
  <c r="G13" i="1"/>
  <c r="G14" i="1"/>
  <c r="H15" i="1"/>
  <c r="P63" i="1"/>
  <c r="I15" i="1"/>
  <c r="H13" i="1"/>
  <c r="H14" i="1"/>
  <c r="I13" i="1"/>
  <c r="I14" i="1"/>
  <c r="J15" i="1"/>
  <c r="K15" i="1"/>
  <c r="J13" i="1"/>
  <c r="J14" i="1"/>
  <c r="K13" i="1"/>
  <c r="K14" i="1"/>
  <c r="L15" i="1"/>
  <c r="M15" i="1"/>
  <c r="L13" i="1"/>
  <c r="L14" i="1"/>
  <c r="M13" i="1"/>
  <c r="M14" i="1"/>
  <c r="N15" i="1"/>
  <c r="O15" i="1"/>
  <c r="N13" i="1"/>
  <c r="N14" i="1"/>
  <c r="O13" i="1"/>
  <c r="O14" i="1"/>
  <c r="P15" i="1"/>
  <c r="B19" i="1"/>
  <c r="P13" i="1"/>
  <c r="P14" i="1"/>
  <c r="B26" i="1"/>
  <c r="B18" i="1"/>
  <c r="C19" i="1"/>
  <c r="D19" i="1"/>
  <c r="C26" i="1"/>
  <c r="C18" i="1"/>
  <c r="D26" i="1"/>
  <c r="D18" i="1"/>
  <c r="E19" i="1"/>
  <c r="F19" i="1"/>
  <c r="E26" i="1"/>
  <c r="E18" i="1"/>
  <c r="F26" i="1"/>
  <c r="F18" i="1"/>
  <c r="G19" i="1"/>
  <c r="H19" i="1"/>
  <c r="G26" i="1"/>
  <c r="G18" i="1"/>
  <c r="H26" i="1"/>
  <c r="H18" i="1"/>
  <c r="I19" i="1"/>
  <c r="J19" i="1"/>
  <c r="I26" i="1"/>
  <c r="I18" i="1"/>
  <c r="J26" i="1"/>
  <c r="J18" i="1"/>
  <c r="K19" i="1"/>
  <c r="L19" i="1"/>
  <c r="K26" i="1"/>
  <c r="K18" i="1"/>
  <c r="L26" i="1"/>
  <c r="L18" i="1"/>
  <c r="M19" i="1"/>
  <c r="N19" i="1"/>
  <c r="M26" i="1"/>
  <c r="M18" i="1"/>
  <c r="O19" i="1"/>
  <c r="N26" i="1"/>
  <c r="N18" i="1"/>
  <c r="P19" i="1"/>
  <c r="P26" i="1"/>
  <c r="P18" i="1"/>
  <c r="Q19" i="1"/>
  <c r="Q26" i="1"/>
  <c r="Q18" i="1"/>
  <c r="O26" i="1"/>
  <c r="O18" i="1"/>
  <c r="Q22" i="1"/>
</calcChain>
</file>

<file path=xl/comments1.xml><?xml version="1.0" encoding="utf-8"?>
<comments xmlns="http://schemas.openxmlformats.org/spreadsheetml/2006/main">
  <authors>
    <author/>
  </authors>
  <commentList>
    <comment ref="F4" authorId="0">
      <text>
        <r>
          <rPr>
            <b/>
            <sz val="10"/>
            <rFont val="Arial"/>
            <family val="2"/>
          </rPr>
          <t xml:space="preserve">SPAMAF :
</t>
        </r>
        <r>
          <rPr>
            <sz val="10"/>
            <rFont val="Arial"/>
            <family val="2"/>
          </rPr>
          <t xml:space="preserve">Afin d'éviter des anomalies dans le calendrier, noter le mois au format date : </t>
        </r>
        <r>
          <rPr>
            <b/>
            <sz val="10"/>
            <rFont val="Arial"/>
            <family val="2"/>
          </rPr>
          <t xml:space="preserve">01/01/aa
…. à partir de 2013 seulement
</t>
        </r>
        <r>
          <rPr>
            <b/>
            <sz val="10"/>
            <color indexed="10"/>
            <rFont val="Arial"/>
            <family val="2"/>
          </rPr>
          <t xml:space="preserve">
Pour les réeditons de BS de 2007 à 2012, nous contacter.</t>
        </r>
      </text>
    </comment>
    <comment ref="S8" authorId="0">
      <text>
        <r>
          <rPr>
            <b/>
            <sz val="10"/>
            <rFont val="Arial"/>
            <family val="2"/>
          </rPr>
          <t xml:space="preserve">SPAMAF : 
</t>
        </r>
        <r>
          <rPr>
            <sz val="10"/>
            <rFont val="Arial"/>
            <family val="2"/>
          </rPr>
          <t>Cocher une seule des 3 cases au choix</t>
        </r>
      </text>
    </comment>
    <comment ref="A9" authorId="0">
      <text>
        <r>
          <rPr>
            <b/>
            <sz val="9"/>
            <color indexed="8"/>
            <rFont val="Tahoma"/>
            <family val="2"/>
          </rPr>
          <t xml:space="preserve">SPAMAF :
</t>
        </r>
        <r>
          <rPr>
            <sz val="9"/>
            <color indexed="8"/>
            <rFont val="Tahoma"/>
            <family val="2"/>
          </rPr>
          <t>N° URSSAF ou Pajemploi</t>
        </r>
      </text>
    </comment>
    <comment ref="S10" authorId="0">
      <text>
        <r>
          <rPr>
            <b/>
            <sz val="10"/>
            <rFont val="Arial"/>
            <family val="2"/>
          </rPr>
          <t xml:space="preserve">SPAMAF : 
</t>
        </r>
        <r>
          <rPr>
            <sz val="10"/>
            <rFont val="Arial"/>
            <family val="2"/>
          </rPr>
          <t>Cocher une seule des 3 cases au choix</t>
        </r>
      </text>
    </comment>
    <comment ref="S12" authorId="0">
      <text>
        <r>
          <rPr>
            <b/>
            <sz val="10"/>
            <rFont val="Arial"/>
            <family val="2"/>
          </rPr>
          <t xml:space="preserve">SPAMAF : 
</t>
        </r>
        <r>
          <rPr>
            <sz val="10"/>
            <rFont val="Arial"/>
            <family val="2"/>
          </rPr>
          <t>Cocher une seule des 3 cases au choix</t>
        </r>
      </text>
    </comment>
    <comment ref="A16" authorId="0">
      <text>
        <r>
          <rPr>
            <b/>
            <sz val="10"/>
            <rFont val="Arial"/>
            <family val="2"/>
          </rPr>
          <t xml:space="preserve">SPAMAF :
</t>
        </r>
        <r>
          <rPr>
            <sz val="10"/>
            <rFont val="Arial"/>
            <family val="2"/>
          </rPr>
          <t xml:space="preserve">Noter les heures contractuelles, même pour les Absences Rémunérées (fériés chômés dus et convenance perso de l'employeur)
Ne noter aucune heure pour les journées entières d'Absences Non Rémunérées.
Pour les journées partiellement Non Rémunérées, noter uniquement les heures effectives, hors absences réelles deduites
En cas de </t>
        </r>
        <r>
          <rPr>
            <b/>
            <sz val="10"/>
            <rFont val="Arial"/>
            <family val="2"/>
          </rPr>
          <t>Congé Payés acquis</t>
        </r>
        <r>
          <rPr>
            <sz val="10"/>
            <rFont val="Arial"/>
            <family val="2"/>
          </rPr>
          <t xml:space="preserve">.....
- </t>
        </r>
        <r>
          <rPr>
            <u/>
            <sz val="10"/>
            <rFont val="Arial"/>
            <family val="2"/>
          </rPr>
          <t>En mensu Année Complète</t>
        </r>
        <r>
          <rPr>
            <sz val="10"/>
            <rFont val="Arial"/>
            <family val="2"/>
          </rPr>
          <t xml:space="preserve">, noter les heures prévues au contrat
- </t>
        </r>
        <r>
          <rPr>
            <u/>
            <sz val="10"/>
            <rFont val="Arial"/>
            <family val="2"/>
          </rPr>
          <t>En mensu Année Incomplète</t>
        </r>
        <r>
          <rPr>
            <sz val="10"/>
            <rFont val="Arial"/>
            <family val="2"/>
          </rPr>
          <t>, ne noter pas d'heures</t>
        </r>
      </text>
    </comment>
    <comment ref="A17" authorId="0">
      <text>
        <r>
          <rPr>
            <b/>
            <sz val="10"/>
            <color indexed="8"/>
            <rFont val="Tahoma"/>
            <family val="2"/>
          </rPr>
          <t xml:space="preserve">SPAMAF :
</t>
        </r>
        <r>
          <rPr>
            <b/>
            <sz val="10"/>
            <color indexed="10"/>
            <rFont val="Tahoma"/>
            <family val="2"/>
          </rPr>
          <t xml:space="preserve">Notez le motif UNIQUEMENT en cas de </t>
        </r>
        <r>
          <rPr>
            <b/>
            <u/>
            <sz val="10"/>
            <color indexed="10"/>
            <rFont val="Tahoma"/>
            <family val="2"/>
          </rPr>
          <t>journée entière</t>
        </r>
        <r>
          <rPr>
            <b/>
            <sz val="10"/>
            <color indexed="10"/>
            <rFont val="Tahoma"/>
            <family val="2"/>
          </rPr>
          <t xml:space="preserve"> d'absence, prévue ou non.
</t>
        </r>
        <r>
          <rPr>
            <sz val="11"/>
            <color indexed="20"/>
            <rFont val="Tahoma"/>
            <family val="2"/>
          </rPr>
          <t xml:space="preserve">S'il n'y a pas de </t>
        </r>
        <r>
          <rPr>
            <u/>
            <sz val="11"/>
            <color indexed="20"/>
            <rFont val="Tahoma"/>
            <family val="2"/>
          </rPr>
          <t>journée entière d'absence</t>
        </r>
        <r>
          <rPr>
            <sz val="11"/>
            <color indexed="20"/>
            <rFont val="Tahoma"/>
            <family val="2"/>
          </rPr>
          <t xml:space="preserve">, veillez à ce que les cellules en ligne [17] et [21] soient bien </t>
        </r>
        <r>
          <rPr>
            <b/>
            <sz val="11"/>
            <color indexed="20"/>
            <rFont val="Tahoma"/>
            <family val="2"/>
          </rPr>
          <t>vides</t>
        </r>
        <r>
          <rPr>
            <sz val="11"/>
            <color indexed="20"/>
            <rFont val="Tahoma"/>
            <family val="2"/>
          </rPr>
          <t xml:space="preserve"> !
</t>
        </r>
        <r>
          <rPr>
            <b/>
            <sz val="11"/>
            <color indexed="20"/>
            <rFont val="Tahoma"/>
            <family val="2"/>
          </rPr>
          <t>Ne pas saisir le caractère « Espace » pour effacer le contenu d'une cellule</t>
        </r>
        <r>
          <rPr>
            <sz val="11"/>
            <color indexed="20"/>
            <rFont val="Tahoma"/>
            <family val="2"/>
          </rPr>
          <t xml:space="preserve">, ce qui fausserait le résultat de plusieurs cellules, mais la touche [Suppr] ou [Del] !!!
</t>
        </r>
        <r>
          <rPr>
            <sz val="9"/>
            <color indexed="16"/>
            <rFont val="Tahoma"/>
            <family val="2"/>
          </rPr>
          <t xml:space="preserve">
</t>
        </r>
        <r>
          <rPr>
            <b/>
            <sz val="10"/>
            <color indexed="17"/>
            <rFont val="Arial"/>
            <family val="2"/>
          </rPr>
          <t xml:space="preserve">Comme </t>
        </r>
        <r>
          <rPr>
            <b/>
            <u/>
            <sz val="10"/>
            <color indexed="17"/>
            <rFont val="Arial"/>
            <family val="2"/>
          </rPr>
          <t>par exemple</t>
        </r>
        <r>
          <rPr>
            <b/>
            <sz val="10"/>
            <color indexed="17"/>
            <rFont val="Arial"/>
            <family val="2"/>
          </rPr>
          <t xml:space="preserve"> pour les journées d'Abs. Rémunérées :
</t>
        </r>
        <r>
          <rPr>
            <sz val="10"/>
            <color indexed="17"/>
            <rFont val="Arial"/>
            <family val="2"/>
          </rPr>
          <t>- maladie d'enfant non justifié (</t>
        </r>
        <r>
          <rPr>
            <b/>
            <sz val="10"/>
            <color indexed="17"/>
            <rFont val="Arial"/>
            <family val="2"/>
          </rPr>
          <t>AbsR</t>
        </r>
        <r>
          <rPr>
            <sz val="10"/>
            <color indexed="17"/>
            <rFont val="Arial"/>
            <family val="2"/>
          </rPr>
          <t>)
- jour de formation (</t>
        </r>
        <r>
          <rPr>
            <b/>
            <sz val="10"/>
            <color indexed="17"/>
            <rFont val="Arial"/>
            <family val="2"/>
          </rPr>
          <t>AbsF.R</t>
        </r>
        <r>
          <rPr>
            <sz val="10"/>
            <color indexed="17"/>
            <rFont val="Arial"/>
            <family val="2"/>
          </rPr>
          <t>)
- Férié (</t>
        </r>
        <r>
          <rPr>
            <b/>
            <sz val="10"/>
            <color indexed="17"/>
            <rFont val="Arial"/>
            <family val="2"/>
          </rPr>
          <t>Fér.R</t>
        </r>
        <r>
          <rPr>
            <sz val="10"/>
            <color indexed="17"/>
            <rFont val="Arial"/>
            <family val="2"/>
          </rPr>
          <t>)
- Congés payés Acquis (</t>
        </r>
        <r>
          <rPr>
            <b/>
            <sz val="10"/>
            <color indexed="17"/>
            <rFont val="Arial"/>
            <family val="2"/>
          </rPr>
          <t>CPA</t>
        </r>
        <r>
          <rPr>
            <sz val="10"/>
            <color indexed="17"/>
            <rFont val="Arial"/>
            <family val="2"/>
          </rPr>
          <t>)
- Jour fractionnement (</t>
        </r>
        <r>
          <rPr>
            <b/>
            <sz val="10"/>
            <color indexed="17"/>
            <rFont val="Arial"/>
            <family val="2"/>
          </rPr>
          <t>J.Fract</t>
        </r>
        <r>
          <rPr>
            <sz val="10"/>
            <color indexed="17"/>
            <rFont val="Arial"/>
            <family val="2"/>
          </rPr>
          <t>)
- Congés evénement familiaux (</t>
        </r>
        <r>
          <rPr>
            <b/>
            <sz val="10"/>
            <color indexed="17"/>
            <rFont val="Arial"/>
            <family val="2"/>
          </rPr>
          <t>CEF</t>
        </r>
        <r>
          <rPr>
            <sz val="10"/>
            <color indexed="17"/>
            <rFont val="Arial"/>
            <family val="2"/>
          </rPr>
          <t xml:space="preserve">)
N'oubliez pas de noter les horaires habituels d'accueil dans le planning. 
En notant le motif sur cette ligne, cela permet de ne pas compter cette journée comme jour travaillé
</t>
        </r>
        <r>
          <rPr>
            <sz val="10"/>
            <color indexed="12"/>
            <rFont val="Arial"/>
            <family val="2"/>
          </rPr>
          <t xml:space="preserve">
</t>
        </r>
        <r>
          <rPr>
            <b/>
            <sz val="10"/>
            <color indexed="12"/>
            <rFont val="Arial"/>
            <family val="2"/>
          </rPr>
          <t xml:space="preserve">Comme </t>
        </r>
        <r>
          <rPr>
            <b/>
            <u/>
            <sz val="10"/>
            <color indexed="12"/>
            <rFont val="Arial"/>
            <family val="2"/>
          </rPr>
          <t>par exemple</t>
        </r>
        <r>
          <rPr>
            <b/>
            <sz val="10"/>
            <color indexed="12"/>
            <rFont val="Arial"/>
            <family val="2"/>
          </rPr>
          <t xml:space="preserve"> pour les journées d'Abs. Non. Rémunérées (prévues ou non) :
</t>
        </r>
        <r>
          <rPr>
            <sz val="10"/>
            <color indexed="12"/>
            <rFont val="Tahoma"/>
            <family val="2"/>
          </rPr>
          <t>- maladie d'enfant justifié par un certificat médical (</t>
        </r>
        <r>
          <rPr>
            <b/>
            <sz val="10"/>
            <color indexed="12"/>
            <rFont val="Tahoma"/>
            <family val="2"/>
          </rPr>
          <t>AbsME</t>
        </r>
        <r>
          <rPr>
            <sz val="10"/>
            <color indexed="12"/>
            <rFont val="Tahoma"/>
            <family val="2"/>
          </rPr>
          <t>)
- convenance personnelle de l'assistant maternel  (</t>
        </r>
        <r>
          <rPr>
            <b/>
            <sz val="10"/>
            <color indexed="12"/>
            <rFont val="Tahoma"/>
            <family val="2"/>
          </rPr>
          <t>AbsNR</t>
        </r>
        <r>
          <rPr>
            <sz val="10"/>
            <color indexed="12"/>
            <rFont val="Tahoma"/>
            <family val="2"/>
          </rPr>
          <t>)
- arrêt maladie, maternité, acc.travail de l'assistant maternel (</t>
        </r>
        <r>
          <rPr>
            <b/>
            <sz val="10"/>
            <color indexed="12"/>
            <rFont val="Tahoma"/>
            <family val="2"/>
          </rPr>
          <t>Arr.Mal – Arr.Mat -  Acc.Tr</t>
        </r>
        <r>
          <rPr>
            <sz val="10"/>
            <color indexed="12"/>
            <rFont val="Tahoma"/>
            <family val="2"/>
          </rPr>
          <t>)
- prise de congés non acquis (</t>
        </r>
        <r>
          <rPr>
            <b/>
            <sz val="10"/>
            <color indexed="12"/>
            <rFont val="Tahoma"/>
            <family val="2"/>
          </rPr>
          <t>CNA</t>
        </r>
        <r>
          <rPr>
            <sz val="10"/>
            <color indexed="12"/>
            <rFont val="Tahoma"/>
            <family val="2"/>
          </rPr>
          <t>)
- férié (</t>
        </r>
        <r>
          <rPr>
            <b/>
            <sz val="10"/>
            <color indexed="12"/>
            <rFont val="Tahoma"/>
            <family val="2"/>
          </rPr>
          <t>Fér.NR</t>
        </r>
        <r>
          <rPr>
            <sz val="10"/>
            <color indexed="12"/>
            <rFont val="Tahoma"/>
            <family val="2"/>
          </rPr>
          <t>)
- semaine déduite (</t>
        </r>
        <r>
          <rPr>
            <b/>
            <sz val="10"/>
            <color indexed="12"/>
            <rFont val="Tahoma"/>
            <family val="2"/>
          </rPr>
          <t>Sem.D ou SNP</t>
        </r>
        <r>
          <rPr>
            <sz val="10"/>
            <color indexed="12"/>
            <rFont val="Tahoma"/>
            <family val="2"/>
          </rPr>
          <t xml:space="preserve">)
</t>
        </r>
        <r>
          <rPr>
            <sz val="10"/>
            <color indexed="10"/>
            <rFont val="Tahoma"/>
            <family val="2"/>
          </rPr>
          <t xml:space="preserve">
</t>
        </r>
        <r>
          <rPr>
            <sz val="10"/>
            <color indexed="12"/>
            <rFont val="Tahoma"/>
            <family val="2"/>
          </rPr>
          <t xml:space="preserve">
</t>
        </r>
      </text>
    </comment>
    <comment ref="A20" authorId="0">
      <text>
        <r>
          <rPr>
            <b/>
            <sz val="10"/>
            <rFont val="Arial"/>
            <family val="2"/>
          </rPr>
          <t xml:space="preserve">SPAMAF :
</t>
        </r>
        <r>
          <rPr>
            <sz val="10"/>
            <rFont val="Arial"/>
            <family val="2"/>
          </rPr>
          <t xml:space="preserve">Noter les heures contractuelles, même pour les Absences Rémunérées (fériés chômés dus et convenance perso de l'employeur)
Ne noter aucune heure pour les journées entières d'Absences Non Rémunérées.
Pour les journées partiellement Non Rémunérées, noter uniquement les heures effectives, hors absences réelles deduites
En cas de </t>
        </r>
        <r>
          <rPr>
            <b/>
            <sz val="10"/>
            <rFont val="Arial"/>
            <family val="2"/>
          </rPr>
          <t>Congé Payés acquis</t>
        </r>
        <r>
          <rPr>
            <sz val="10"/>
            <rFont val="Arial"/>
            <family val="2"/>
          </rPr>
          <t xml:space="preserve">.....
- </t>
        </r>
        <r>
          <rPr>
            <u/>
            <sz val="10"/>
            <rFont val="Arial"/>
            <family val="2"/>
          </rPr>
          <t>En mensu Année Complète</t>
        </r>
        <r>
          <rPr>
            <sz val="10"/>
            <rFont val="Arial"/>
            <family val="2"/>
          </rPr>
          <t xml:space="preserve">, noter les heures prévues au contrat
- </t>
        </r>
        <r>
          <rPr>
            <u/>
            <sz val="10"/>
            <rFont val="Arial"/>
            <family val="2"/>
          </rPr>
          <t>En mensu Année Incomplète</t>
        </r>
        <r>
          <rPr>
            <sz val="10"/>
            <rFont val="Arial"/>
            <family val="2"/>
          </rPr>
          <t>, ne noter pas d'heures</t>
        </r>
      </text>
    </comment>
    <comment ref="A21" authorId="0">
      <text>
        <r>
          <rPr>
            <b/>
            <sz val="10"/>
            <color indexed="8"/>
            <rFont val="Tahoma"/>
            <family val="2"/>
          </rPr>
          <t xml:space="preserve">SPAMAF :
</t>
        </r>
        <r>
          <rPr>
            <b/>
            <sz val="10"/>
            <color indexed="10"/>
            <rFont val="Tahoma"/>
            <family val="2"/>
          </rPr>
          <t xml:space="preserve">Notez le motif UNIQUEMENT en cas de </t>
        </r>
        <r>
          <rPr>
            <b/>
            <u/>
            <sz val="10"/>
            <color indexed="10"/>
            <rFont val="Tahoma"/>
            <family val="2"/>
          </rPr>
          <t>journée entière</t>
        </r>
        <r>
          <rPr>
            <b/>
            <sz val="10"/>
            <color indexed="10"/>
            <rFont val="Tahoma"/>
            <family val="2"/>
          </rPr>
          <t xml:space="preserve"> d'absence, prévue ou non.
</t>
        </r>
        <r>
          <rPr>
            <sz val="11"/>
            <color indexed="20"/>
            <rFont val="Tahoma"/>
            <family val="2"/>
          </rPr>
          <t xml:space="preserve">S'il n'y a pas de </t>
        </r>
        <r>
          <rPr>
            <u/>
            <sz val="11"/>
            <color indexed="20"/>
            <rFont val="Tahoma"/>
            <family val="2"/>
          </rPr>
          <t>journée entière d'absence</t>
        </r>
        <r>
          <rPr>
            <sz val="11"/>
            <color indexed="20"/>
            <rFont val="Tahoma"/>
            <family val="2"/>
          </rPr>
          <t xml:space="preserve">, veillez à ce que les cellules en ligne [17] et [21] soient bien </t>
        </r>
        <r>
          <rPr>
            <b/>
            <sz val="11"/>
            <color indexed="20"/>
            <rFont val="Tahoma"/>
            <family val="2"/>
          </rPr>
          <t>vides</t>
        </r>
        <r>
          <rPr>
            <sz val="11"/>
            <color indexed="20"/>
            <rFont val="Tahoma"/>
            <family val="2"/>
          </rPr>
          <t xml:space="preserve"> !
</t>
        </r>
        <r>
          <rPr>
            <b/>
            <sz val="11"/>
            <color indexed="20"/>
            <rFont val="Tahoma"/>
            <family val="2"/>
          </rPr>
          <t>Ne pas saisir le caractère « Espace » pour effacer le contenu d'une cellule</t>
        </r>
        <r>
          <rPr>
            <sz val="11"/>
            <color indexed="20"/>
            <rFont val="Tahoma"/>
            <family val="2"/>
          </rPr>
          <t xml:space="preserve">, ce qui fausserait le résultat de plus cellules, mais la touche [Suppr] ou [Del] !!!
</t>
        </r>
        <r>
          <rPr>
            <sz val="9"/>
            <color indexed="16"/>
            <rFont val="Tahoma"/>
            <family val="2"/>
          </rPr>
          <t xml:space="preserve">
</t>
        </r>
        <r>
          <rPr>
            <b/>
            <sz val="10"/>
            <color indexed="17"/>
            <rFont val="Arial"/>
            <family val="2"/>
          </rPr>
          <t xml:space="preserve">Comme </t>
        </r>
        <r>
          <rPr>
            <b/>
            <u/>
            <sz val="10"/>
            <color indexed="17"/>
            <rFont val="Arial"/>
            <family val="2"/>
          </rPr>
          <t>par exemple</t>
        </r>
        <r>
          <rPr>
            <b/>
            <sz val="10"/>
            <color indexed="17"/>
            <rFont val="Arial"/>
            <family val="2"/>
          </rPr>
          <t xml:space="preserve"> pour les journées d'Abs. Rémunérées :
</t>
        </r>
        <r>
          <rPr>
            <sz val="10"/>
            <color indexed="17"/>
            <rFont val="Arial"/>
            <family val="2"/>
          </rPr>
          <t>- maladie d'enfant non justifié (</t>
        </r>
        <r>
          <rPr>
            <b/>
            <sz val="10"/>
            <color indexed="17"/>
            <rFont val="Arial"/>
            <family val="2"/>
          </rPr>
          <t>AbsR</t>
        </r>
        <r>
          <rPr>
            <sz val="10"/>
            <color indexed="17"/>
            <rFont val="Arial"/>
            <family val="2"/>
          </rPr>
          <t>)
- jour de formation (</t>
        </r>
        <r>
          <rPr>
            <b/>
            <sz val="10"/>
            <color indexed="17"/>
            <rFont val="Arial"/>
            <family val="2"/>
          </rPr>
          <t>AbsF.R</t>
        </r>
        <r>
          <rPr>
            <sz val="10"/>
            <color indexed="17"/>
            <rFont val="Arial"/>
            <family val="2"/>
          </rPr>
          <t>)
- Férié (</t>
        </r>
        <r>
          <rPr>
            <b/>
            <sz val="10"/>
            <color indexed="17"/>
            <rFont val="Arial"/>
            <family val="2"/>
          </rPr>
          <t>Fér.R</t>
        </r>
        <r>
          <rPr>
            <sz val="10"/>
            <color indexed="17"/>
            <rFont val="Arial"/>
            <family val="2"/>
          </rPr>
          <t>)
- Congés payés Acquis (</t>
        </r>
        <r>
          <rPr>
            <b/>
            <sz val="10"/>
            <color indexed="17"/>
            <rFont val="Arial"/>
            <family val="2"/>
          </rPr>
          <t>CPA</t>
        </r>
        <r>
          <rPr>
            <sz val="10"/>
            <color indexed="17"/>
            <rFont val="Arial"/>
            <family val="2"/>
          </rPr>
          <t>)
- Jour fractionnement (</t>
        </r>
        <r>
          <rPr>
            <b/>
            <sz val="10"/>
            <color indexed="17"/>
            <rFont val="Arial"/>
            <family val="2"/>
          </rPr>
          <t>J.Fract</t>
        </r>
        <r>
          <rPr>
            <sz val="10"/>
            <color indexed="17"/>
            <rFont val="Arial"/>
            <family val="2"/>
          </rPr>
          <t>)
- Congés evénement familiaux (</t>
        </r>
        <r>
          <rPr>
            <b/>
            <sz val="10"/>
            <color indexed="17"/>
            <rFont val="Arial"/>
            <family val="2"/>
          </rPr>
          <t>CEF</t>
        </r>
        <r>
          <rPr>
            <sz val="10"/>
            <color indexed="17"/>
            <rFont val="Arial"/>
            <family val="2"/>
          </rPr>
          <t xml:space="preserve">)
N'oubliez pas de noter les horaires habituels d'accueil dans le planning. 
En notant le motif sur cette ligne, cela permet de ne pas compter cette journée comme jour travaillé
</t>
        </r>
        <r>
          <rPr>
            <sz val="10"/>
            <color indexed="12"/>
            <rFont val="Arial"/>
            <family val="2"/>
          </rPr>
          <t xml:space="preserve">
</t>
        </r>
        <r>
          <rPr>
            <b/>
            <sz val="10"/>
            <color indexed="12"/>
            <rFont val="Arial"/>
            <family val="2"/>
          </rPr>
          <t xml:space="preserve">Comme </t>
        </r>
        <r>
          <rPr>
            <b/>
            <u/>
            <sz val="10"/>
            <color indexed="12"/>
            <rFont val="Arial"/>
            <family val="2"/>
          </rPr>
          <t>par exemple</t>
        </r>
        <r>
          <rPr>
            <b/>
            <sz val="10"/>
            <color indexed="12"/>
            <rFont val="Arial"/>
            <family val="2"/>
          </rPr>
          <t xml:space="preserve"> pour les journées d'Abs. Non. Rémunérées (prévues ou non) :
</t>
        </r>
        <r>
          <rPr>
            <sz val="10"/>
            <color indexed="12"/>
            <rFont val="Tahoma"/>
            <family val="2"/>
          </rPr>
          <t>- maladie d'enfant justifié par un certificat médical (</t>
        </r>
        <r>
          <rPr>
            <b/>
            <sz val="10"/>
            <color indexed="12"/>
            <rFont val="Tahoma"/>
            <family val="2"/>
          </rPr>
          <t>AbsME</t>
        </r>
        <r>
          <rPr>
            <sz val="10"/>
            <color indexed="12"/>
            <rFont val="Tahoma"/>
            <family val="2"/>
          </rPr>
          <t>)
- convenance personnelle de l'assistant maternel  (</t>
        </r>
        <r>
          <rPr>
            <b/>
            <sz val="10"/>
            <color indexed="12"/>
            <rFont val="Tahoma"/>
            <family val="2"/>
          </rPr>
          <t>AbsNR</t>
        </r>
        <r>
          <rPr>
            <sz val="10"/>
            <color indexed="12"/>
            <rFont val="Tahoma"/>
            <family val="2"/>
          </rPr>
          <t>)
- arrêt maladie, maternité, acc.travail de l'assistant maternel (</t>
        </r>
        <r>
          <rPr>
            <b/>
            <sz val="10"/>
            <color indexed="12"/>
            <rFont val="Tahoma"/>
            <family val="2"/>
          </rPr>
          <t>Arr.Mal – Arr.Mat -  Acc.Tr</t>
        </r>
        <r>
          <rPr>
            <sz val="10"/>
            <color indexed="12"/>
            <rFont val="Tahoma"/>
            <family val="2"/>
          </rPr>
          <t>)
- prise de congés non acquis (</t>
        </r>
        <r>
          <rPr>
            <b/>
            <sz val="10"/>
            <color indexed="12"/>
            <rFont val="Tahoma"/>
            <family val="2"/>
          </rPr>
          <t>CNA</t>
        </r>
        <r>
          <rPr>
            <sz val="10"/>
            <color indexed="12"/>
            <rFont val="Tahoma"/>
            <family val="2"/>
          </rPr>
          <t>)
- férié (</t>
        </r>
        <r>
          <rPr>
            <b/>
            <sz val="10"/>
            <color indexed="12"/>
            <rFont val="Tahoma"/>
            <family val="2"/>
          </rPr>
          <t>Fér.NR</t>
        </r>
        <r>
          <rPr>
            <sz val="10"/>
            <color indexed="12"/>
            <rFont val="Tahoma"/>
            <family val="2"/>
          </rPr>
          <t>)
- semaine déduite (</t>
        </r>
        <r>
          <rPr>
            <b/>
            <sz val="10"/>
            <color indexed="12"/>
            <rFont val="Tahoma"/>
            <family val="2"/>
          </rPr>
          <t>Sem.D ou SNP</t>
        </r>
        <r>
          <rPr>
            <sz val="10"/>
            <color indexed="12"/>
            <rFont val="Tahoma"/>
            <family val="2"/>
          </rPr>
          <t xml:space="preserve">)
</t>
        </r>
        <r>
          <rPr>
            <sz val="10"/>
            <color indexed="10"/>
            <rFont val="Tahoma"/>
            <family val="2"/>
          </rPr>
          <t xml:space="preserve">
</t>
        </r>
        <r>
          <rPr>
            <sz val="10"/>
            <color indexed="12"/>
            <rFont val="Tahoma"/>
            <family val="2"/>
          </rPr>
          <t xml:space="preserve">
</t>
        </r>
      </text>
    </comment>
    <comment ref="F23" authorId="0">
      <text>
        <r>
          <rPr>
            <b/>
            <sz val="10"/>
            <rFont val="Arial"/>
            <family val="2"/>
          </rPr>
          <t xml:space="preserve">SPAMAF :
</t>
        </r>
        <r>
          <rPr>
            <sz val="10"/>
            <rFont val="Arial"/>
            <family val="2"/>
          </rPr>
          <t xml:space="preserve">Il s'agit des </t>
        </r>
        <r>
          <rPr>
            <b/>
            <sz val="10"/>
            <rFont val="Arial"/>
            <family val="2"/>
          </rPr>
          <t>heures effectives de travail</t>
        </r>
        <r>
          <rPr>
            <sz val="10"/>
            <rFont val="Arial"/>
            <family val="2"/>
          </rPr>
          <t xml:space="preserve"> correspondant aux horaires contractuels + les HC/HM non programmées d'accueil.
Ce nombre inclut aussi les absences rémunérées (fériés chômés et payés, absences non justifiées de l'enfant)</t>
        </r>
      </text>
    </comment>
    <comment ref="O23" authorId="0">
      <text>
        <r>
          <rPr>
            <b/>
            <sz val="10"/>
            <color indexed="8"/>
            <rFont val="Tahoma"/>
            <family val="2"/>
          </rPr>
          <t xml:space="preserve">SPAMAF :
</t>
        </r>
        <r>
          <rPr>
            <sz val="10"/>
            <color indexed="8"/>
            <rFont val="Tahoma"/>
            <family val="2"/>
          </rPr>
          <t xml:space="preserve">Indiquer l'horaire mensualisé, incluant les heures contractuelles au-delà de 45h hebdo
</t>
        </r>
        <r>
          <rPr>
            <b/>
            <sz val="10"/>
            <color indexed="8"/>
            <rFont val="Tahoma"/>
            <family val="2"/>
          </rPr>
          <t xml:space="preserve">
</t>
        </r>
        <r>
          <rPr>
            <u/>
            <sz val="10"/>
            <color indexed="8"/>
            <rFont val="Tahoma"/>
            <family val="2"/>
          </rPr>
          <t xml:space="preserve">Exemple Contrat AC
</t>
        </r>
        <r>
          <rPr>
            <sz val="10"/>
            <color indexed="8"/>
            <rFont val="Tahoma"/>
            <family val="2"/>
          </rPr>
          <t xml:space="preserve">48h x 52sem / 12 = 208h mensualisées.
</t>
        </r>
        <r>
          <rPr>
            <u/>
            <sz val="10"/>
            <color indexed="8"/>
            <rFont val="Tahoma"/>
            <family val="2"/>
          </rPr>
          <t xml:space="preserve">Exemple Contrat AI sur 45sem
</t>
        </r>
        <r>
          <rPr>
            <sz val="10"/>
            <color indexed="8"/>
            <rFont val="Tahoma"/>
            <family val="2"/>
          </rPr>
          <t>48h x 45sem / 12 = 180h mensualisées</t>
        </r>
      </text>
    </comment>
    <comment ref="S23" authorId="0">
      <text>
        <r>
          <rPr>
            <b/>
            <sz val="10"/>
            <rFont val="Arial"/>
            <family val="2"/>
          </rPr>
          <t xml:space="preserve">SPAMAF : 
</t>
        </r>
        <r>
          <rPr>
            <sz val="10"/>
            <rFont val="Arial"/>
            <family val="2"/>
          </rPr>
          <t xml:space="preserve">Cocher une seule des 2 cases au choix,
Sauf en cas de Contrat Occasionnel
</t>
        </r>
      </text>
    </comment>
    <comment ref="F24" authorId="0">
      <text>
        <r>
          <rPr>
            <b/>
            <sz val="10"/>
            <rFont val="Arial"/>
            <family val="2"/>
          </rPr>
          <t xml:space="preserve">SPAMAF :
</t>
        </r>
        <r>
          <rPr>
            <sz val="10"/>
            <rFont val="Arial"/>
            <family val="2"/>
          </rPr>
          <t>Il s'agit des</t>
        </r>
        <r>
          <rPr>
            <b/>
            <sz val="10"/>
            <rFont val="Arial"/>
            <family val="2"/>
          </rPr>
          <t xml:space="preserve"> HC et HM non programmées</t>
        </r>
        <r>
          <rPr>
            <sz val="10"/>
            <rFont val="Arial"/>
            <family val="2"/>
          </rPr>
          <t xml:space="preserve"> d'accueil</t>
        </r>
      </text>
    </comment>
    <comment ref="F25" authorId="0">
      <text>
        <r>
          <rPr>
            <b/>
            <sz val="10"/>
            <rFont val="Arial"/>
            <family val="2"/>
          </rPr>
          <t xml:space="preserve">SPAMAF :
</t>
        </r>
        <r>
          <rPr>
            <sz val="10"/>
            <rFont val="Arial"/>
            <family val="2"/>
          </rPr>
          <t xml:space="preserve">Il s'agit des </t>
        </r>
        <r>
          <rPr>
            <b/>
            <sz val="10"/>
            <rFont val="Arial"/>
            <family val="2"/>
          </rPr>
          <t>heures effectives de travail</t>
        </r>
        <r>
          <rPr>
            <sz val="10"/>
            <rFont val="Arial"/>
            <family val="2"/>
          </rPr>
          <t xml:space="preserve"> correspondant aux horaires contractuels, sans les HC/HM non programmées.
Ce nombre inclut les absences rémunérées (fériés, absences non justifiées de l'enfant)
et sert au calcul de la </t>
        </r>
        <r>
          <rPr>
            <b/>
            <sz val="10"/>
            <rFont val="Arial"/>
            <family val="2"/>
          </rPr>
          <t>Régularisation</t>
        </r>
        <r>
          <rPr>
            <sz val="10"/>
            <rFont val="Arial"/>
            <family val="2"/>
          </rPr>
          <t xml:space="preserve"> (en Année Complète sur planning variable et en Année Incomplète)</t>
        </r>
      </text>
    </comment>
    <comment ref="O25" authorId="0">
      <text>
        <r>
          <rPr>
            <b/>
            <sz val="10"/>
            <rFont val="Arial"/>
            <family val="2"/>
          </rPr>
          <t xml:space="preserve">SPAMAF :
</t>
        </r>
        <r>
          <rPr>
            <sz val="10"/>
            <rFont val="Arial"/>
            <family val="2"/>
          </rPr>
          <t>Indiquer le tarif horaire BRUT</t>
        </r>
      </text>
    </comment>
    <comment ref="S25" authorId="0">
      <text>
        <r>
          <rPr>
            <b/>
            <sz val="10"/>
            <rFont val="Arial"/>
            <family val="2"/>
          </rPr>
          <t xml:space="preserve">SPAMAF : 
</t>
        </r>
        <r>
          <rPr>
            <sz val="10"/>
            <rFont val="Arial"/>
            <family val="2"/>
          </rPr>
          <t xml:space="preserve">Cocher une seule des 2 cases au choix,
Sauf en cas de Contrat Occasionnel
</t>
        </r>
      </text>
    </comment>
    <comment ref="L28" authorId="0">
      <text>
        <r>
          <rPr>
            <b/>
            <sz val="10"/>
            <rFont val="Arial"/>
            <family val="2"/>
          </rPr>
          <t xml:space="preserve">SPAMAF :
</t>
        </r>
        <r>
          <rPr>
            <sz val="10"/>
            <rFont val="Arial"/>
            <family val="2"/>
          </rPr>
          <t>Report du Salaire horaire brut de base noté en [P25]</t>
        </r>
      </text>
    </comment>
    <comment ref="J29" authorId="0">
      <text>
        <r>
          <rPr>
            <b/>
            <sz val="9"/>
            <color indexed="8"/>
            <rFont val="Arial"/>
            <family val="2"/>
          </rPr>
          <t xml:space="preserve">SPAMAF :
</t>
        </r>
        <r>
          <rPr>
            <sz val="9"/>
            <rFont val="Arial"/>
            <family val="2"/>
          </rPr>
          <t>Le taux de majoration est négocié au contrat de travail</t>
        </r>
      </text>
    </comment>
    <comment ref="L29" authorId="0">
      <text>
        <r>
          <rPr>
            <b/>
            <sz val="9"/>
            <color indexed="8"/>
            <rFont val="Tahoma"/>
            <family val="2"/>
          </rPr>
          <t xml:space="preserve">SPAMAF:  
</t>
        </r>
        <r>
          <rPr>
            <sz val="9"/>
            <color indexed="8"/>
            <rFont val="Tahoma"/>
            <family val="2"/>
          </rPr>
          <t xml:space="preserve">en [N29]
Heures au-delà de 45h/semaine effectives </t>
        </r>
        <r>
          <rPr>
            <u/>
            <sz val="9"/>
            <color indexed="8"/>
            <rFont val="Tahoma"/>
            <family val="2"/>
          </rPr>
          <t xml:space="preserve">prévues au contrat 
</t>
        </r>
        <r>
          <rPr>
            <sz val="9"/>
            <color indexed="8"/>
            <rFont val="Tahoma"/>
            <family val="2"/>
          </rPr>
          <t>(non dues en cas de férié non travaillé et en cas d'absence non rémunérée)</t>
        </r>
      </text>
    </comment>
    <comment ref="L30" authorId="0">
      <text>
        <r>
          <rPr>
            <b/>
            <sz val="9"/>
            <color indexed="8"/>
            <rFont val="Arial"/>
            <family val="2"/>
          </rPr>
          <t xml:space="preserve">SPAMAF : 
</t>
        </r>
        <r>
          <rPr>
            <sz val="9"/>
            <color indexed="8"/>
            <rFont val="Arial"/>
            <family val="2"/>
          </rPr>
          <t>en [N30]
Heures complémentaires non prévues au contrat (jusqu'à 45h/sem)</t>
        </r>
      </text>
    </comment>
    <comment ref="J31" authorId="0">
      <text>
        <r>
          <rPr>
            <b/>
            <sz val="9"/>
            <color indexed="8"/>
            <rFont val="Arial"/>
            <family val="2"/>
          </rPr>
          <t xml:space="preserve">SPAMAF :
</t>
        </r>
        <r>
          <rPr>
            <sz val="9"/>
            <rFont val="Arial"/>
            <family val="2"/>
          </rPr>
          <t>Le taux de majoration est négocié au contrat de travail</t>
        </r>
      </text>
    </comment>
    <comment ref="L31" authorId="0">
      <text>
        <r>
          <rPr>
            <b/>
            <sz val="9"/>
            <color indexed="8"/>
            <rFont val="Tahoma"/>
            <family val="2"/>
          </rPr>
          <t xml:space="preserve">SPAMAF: 
</t>
        </r>
        <r>
          <rPr>
            <sz val="9"/>
            <color indexed="8"/>
            <rFont val="Tahoma"/>
            <family val="2"/>
          </rPr>
          <t>en [N31]
Heures majorées non prévues au contrat (au-delà de 45h/sem)</t>
        </r>
      </text>
    </comment>
    <comment ref="D32" authorId="0">
      <text>
        <r>
          <rPr>
            <b/>
            <sz val="9"/>
            <color indexed="8"/>
            <rFont val="Tahoma"/>
            <family val="2"/>
          </rPr>
          <t xml:space="preserve">SPAMAF :
</t>
        </r>
        <r>
          <rPr>
            <sz val="9"/>
            <color indexed="8"/>
            <rFont val="Tahoma"/>
            <family val="2"/>
          </rPr>
          <t xml:space="preserve">Indiquer :
- en [E32], le motif de la Régularisation : 
---- Régularisation annuelle
---- Régularisation de fin de contrat
---- Régularisation d'un férié dû pendant les CP acquis, s'il est prévu au contrat comme étant (potentiellement) travaillé
---- autres...
- en [L32], le tarif horaire
- en [N32], le nombre d'heures à régulariser
</t>
        </r>
      </text>
    </comment>
    <comment ref="D33" authorId="0">
      <text>
        <r>
          <rPr>
            <b/>
            <sz val="9"/>
            <color indexed="8"/>
            <rFont val="Tahoma"/>
            <family val="2"/>
          </rPr>
          <t xml:space="preserve">SPAMAF :
</t>
        </r>
        <r>
          <rPr>
            <sz val="9"/>
            <color indexed="8"/>
            <rFont val="Tahoma"/>
            <family val="2"/>
          </rPr>
          <t xml:space="preserve">Indiquer :
- en [E33], le motif de la déduction de salaire
- en [L33], le tarif horaire
- en [N33], le nombre d'heures à déduire (en NEGATIF) calculé avec l'outil Retenue sur salaire
</t>
        </r>
      </text>
    </comment>
    <comment ref="P33" authorId="0">
      <text>
        <r>
          <rPr>
            <b/>
            <sz val="10"/>
            <rFont val="Arial"/>
            <family val="2"/>
          </rPr>
          <t xml:space="preserve">SPAMAF :
</t>
        </r>
        <r>
          <rPr>
            <sz val="10"/>
            <rFont val="Arial"/>
            <family val="2"/>
          </rPr>
          <t xml:space="preserve">Si le résultat est un montant </t>
        </r>
        <r>
          <rPr>
            <b/>
            <sz val="10"/>
            <color indexed="10"/>
            <rFont val="Arial"/>
            <family val="2"/>
          </rPr>
          <t>positif</t>
        </r>
        <r>
          <rPr>
            <sz val="10"/>
            <rFont val="Arial"/>
            <family val="2"/>
          </rPr>
          <t xml:space="preserve">, vérifier que le nombre d'heures à déduire indiqué en [N33] est bien </t>
        </r>
        <r>
          <rPr>
            <b/>
            <sz val="10"/>
            <rFont val="Arial"/>
            <family val="2"/>
          </rPr>
          <t>négatif</t>
        </r>
        <r>
          <rPr>
            <sz val="10"/>
            <rFont val="Arial"/>
            <family val="2"/>
          </rPr>
          <t> !</t>
        </r>
      </text>
    </comment>
    <comment ref="D34" authorId="0">
      <text>
        <r>
          <rPr>
            <b/>
            <sz val="9"/>
            <color indexed="8"/>
            <rFont val="Tahoma"/>
            <family val="2"/>
          </rPr>
          <t xml:space="preserve">SPAMAF :
</t>
        </r>
        <r>
          <rPr>
            <sz val="9"/>
            <color indexed="8"/>
            <rFont val="Tahoma"/>
            <family val="2"/>
          </rPr>
          <t xml:space="preserve">Indiquer :
- en [E34], le motif de la déduction de salaire
- en [L34], le tarif horaire
- en [N34], le nombre d'heures à déduire (en NEGATIF) calculé avec l'outil Retenue sur salaire
</t>
        </r>
      </text>
    </comment>
    <comment ref="P34" authorId="0">
      <text>
        <r>
          <rPr>
            <b/>
            <sz val="10"/>
            <rFont val="Arial"/>
            <family val="2"/>
          </rPr>
          <t xml:space="preserve">SPAMAF :
</t>
        </r>
        <r>
          <rPr>
            <sz val="10"/>
            <rFont val="Arial"/>
            <family val="2"/>
          </rPr>
          <t xml:space="preserve">Si le résultat est un montant </t>
        </r>
        <r>
          <rPr>
            <b/>
            <sz val="10"/>
            <color indexed="10"/>
            <rFont val="Arial"/>
            <family val="2"/>
          </rPr>
          <t>positif</t>
        </r>
        <r>
          <rPr>
            <sz val="10"/>
            <rFont val="Arial"/>
            <family val="2"/>
          </rPr>
          <t xml:space="preserve">, vérifier que le nombre d'heures à déduire indiqué en [N34] est bien </t>
        </r>
        <r>
          <rPr>
            <b/>
            <sz val="10"/>
            <rFont val="Arial"/>
            <family val="2"/>
          </rPr>
          <t>négatif</t>
        </r>
        <r>
          <rPr>
            <sz val="10"/>
            <rFont val="Arial"/>
            <family val="2"/>
          </rPr>
          <t> !</t>
        </r>
      </text>
    </comment>
    <comment ref="S34" authorId="0">
      <text>
        <r>
          <rPr>
            <b/>
            <sz val="10"/>
            <rFont val="Arial"/>
            <family val="2"/>
          </rPr>
          <t xml:space="preserve">SPAMAF : 
</t>
        </r>
        <r>
          <rPr>
            <sz val="10"/>
            <rFont val="Arial"/>
            <family val="2"/>
          </rPr>
          <t>Cocher une seule des 2 cases au choix</t>
        </r>
      </text>
    </comment>
    <comment ref="D36" authorId="0">
      <text>
        <r>
          <rPr>
            <b/>
            <sz val="9"/>
            <color indexed="8"/>
            <rFont val="Tahoma"/>
            <family val="2"/>
          </rPr>
          <t xml:space="preserve">SPAMAF :
</t>
        </r>
        <r>
          <rPr>
            <sz val="9"/>
            <color indexed="8"/>
            <rFont val="Tahoma"/>
            <family val="2"/>
          </rPr>
          <t xml:space="preserve">Indiquer éventuellement à quoi correspond le montant de la rémunération des CP versé
</t>
        </r>
      </text>
    </comment>
    <comment ref="S36" authorId="0">
      <text>
        <r>
          <rPr>
            <b/>
            <sz val="10"/>
            <rFont val="Arial"/>
            <family val="2"/>
          </rPr>
          <t xml:space="preserve">SPAMAF : 
</t>
        </r>
        <r>
          <rPr>
            <sz val="10"/>
            <rFont val="Arial"/>
            <family val="2"/>
          </rPr>
          <t>Cocher une seule des 2 cases au choix</t>
        </r>
      </text>
    </comment>
    <comment ref="K55" authorId="0">
      <text>
        <r>
          <rPr>
            <b/>
            <sz val="9"/>
            <color indexed="8"/>
            <rFont val="Tahoma"/>
            <family val="2"/>
          </rPr>
          <t xml:space="preserve">SPAMAF : 
Soit </t>
        </r>
        <r>
          <rPr>
            <b/>
            <sz val="9"/>
            <color indexed="10"/>
            <rFont val="Tahoma"/>
            <family val="2"/>
          </rPr>
          <t xml:space="preserve">montant journalier négocié pour les journées </t>
        </r>
        <r>
          <rPr>
            <b/>
            <u/>
            <sz val="9"/>
            <color indexed="10"/>
            <rFont val="Tahoma"/>
            <family val="2"/>
          </rPr>
          <t>de -9h</t>
        </r>
        <r>
          <rPr>
            <b/>
            <sz val="9"/>
            <color indexed="8"/>
            <rFont val="Tahoma"/>
            <family val="2"/>
          </rPr>
          <t xml:space="preserve"> [L55]
</t>
        </r>
        <r>
          <rPr>
            <sz val="9"/>
            <color indexed="8"/>
            <rFont val="Tahoma"/>
            <family val="2"/>
          </rPr>
          <t xml:space="preserve">(Ne peut être inférieure à 85% du minimum garanti pour tout accueil commencé jusqu'à 9h d'accueil) </t>
        </r>
        <r>
          <rPr>
            <b/>
            <sz val="9"/>
            <color indexed="8"/>
            <rFont val="Tahoma"/>
            <family val="2"/>
          </rPr>
          <t xml:space="preserve">x le nombre de jours réels d'accueil  [N55]
</t>
        </r>
        <r>
          <rPr>
            <b/>
            <sz val="9"/>
            <color indexed="10"/>
            <rFont val="Tahoma"/>
            <family val="2"/>
          </rPr>
          <t>RAPPEL : pas de prorata pour un accueil inférieur à 9h</t>
        </r>
      </text>
    </comment>
    <comment ref="K56" authorId="0">
      <text>
        <r>
          <rPr>
            <b/>
            <sz val="9"/>
            <color indexed="8"/>
            <rFont val="Tahoma"/>
            <family val="2"/>
          </rPr>
          <t xml:space="preserve">SPAMAF:
</t>
        </r>
        <r>
          <rPr>
            <sz val="9"/>
            <color indexed="8"/>
            <rFont val="Tahoma"/>
            <family val="2"/>
          </rPr>
          <t>Soit</t>
        </r>
        <r>
          <rPr>
            <b/>
            <sz val="9"/>
            <color indexed="10"/>
            <rFont val="Tahoma"/>
            <family val="2"/>
          </rPr>
          <t xml:space="preserve"> montant à l'heure négocié</t>
        </r>
        <r>
          <rPr>
            <sz val="9"/>
            <color indexed="8"/>
            <rFont val="Tahoma"/>
            <family val="2"/>
          </rPr>
          <t xml:space="preserve"> (minimum  1/9ème de 85% du MG) </t>
        </r>
        <r>
          <rPr>
            <b/>
            <sz val="9"/>
            <color indexed="8"/>
            <rFont val="Tahoma"/>
            <family val="2"/>
          </rPr>
          <t xml:space="preserve">x  total d'heures des journées de plus de 9h [L56]
Ou
</t>
        </r>
        <r>
          <rPr>
            <sz val="9"/>
            <color indexed="8"/>
            <rFont val="Tahoma"/>
            <family val="2"/>
          </rPr>
          <t xml:space="preserve">Soit  </t>
        </r>
        <r>
          <rPr>
            <b/>
            <sz val="9"/>
            <color indexed="10"/>
            <rFont val="Tahoma"/>
            <family val="2"/>
          </rPr>
          <t>montant journalier négocié</t>
        </r>
        <r>
          <rPr>
            <sz val="9"/>
            <color indexed="8"/>
            <rFont val="Tahoma"/>
            <family val="2"/>
          </rPr>
          <t xml:space="preserve"> (minimum 85% du MG pour 9h d'accueil) </t>
        </r>
        <r>
          <rPr>
            <b/>
            <sz val="9"/>
            <color indexed="8"/>
            <rFont val="Tahoma"/>
            <family val="2"/>
          </rPr>
          <t xml:space="preserve">x  total de jours réels [N56]
</t>
        </r>
        <r>
          <rPr>
            <b/>
            <sz val="9"/>
            <color indexed="10"/>
            <rFont val="Tahoma"/>
            <family val="2"/>
          </rPr>
          <t>RAPPEL : pas de prorata pour un accueil inférieur à 9h</t>
        </r>
      </text>
    </comment>
    <comment ref="K57" authorId="0">
      <text>
        <r>
          <rPr>
            <b/>
            <sz val="9"/>
            <color indexed="8"/>
            <rFont val="Arial"/>
            <family val="2"/>
          </rPr>
          <t xml:space="preserve">SPAMAF :
</t>
        </r>
        <r>
          <rPr>
            <sz val="9"/>
            <color indexed="8"/>
            <rFont val="Arial"/>
            <family val="2"/>
          </rPr>
          <t>Repas : montant négocié [L57] x Nbre de repas fournis [N57]</t>
        </r>
      </text>
    </comment>
    <comment ref="K58" authorId="0">
      <text>
        <r>
          <rPr>
            <b/>
            <sz val="9"/>
            <color indexed="8"/>
            <rFont val="Arial"/>
            <family val="2"/>
          </rPr>
          <t xml:space="preserve">SPAMAF :
</t>
        </r>
        <r>
          <rPr>
            <sz val="9"/>
            <color indexed="8"/>
            <rFont val="Arial"/>
            <family val="2"/>
          </rPr>
          <t>Goûter : montant négocié [L58] x Nbre de goûter fournis [N58]</t>
        </r>
      </text>
    </comment>
    <comment ref="K59" authorId="0">
      <text>
        <r>
          <rPr>
            <b/>
            <sz val="9"/>
            <color indexed="8"/>
            <rFont val="Arial"/>
            <family val="2"/>
          </rPr>
          <t xml:space="preserve">SPAMAF :
</t>
        </r>
        <r>
          <rPr>
            <sz val="9"/>
            <color indexed="8"/>
            <rFont val="Arial"/>
            <family val="2"/>
          </rPr>
          <t>Déplacement : montant négocié par kilomètre [L59] x Distance parcourue [N59]</t>
        </r>
      </text>
    </comment>
    <comment ref="B60" authorId="0">
      <text>
        <r>
          <rPr>
            <b/>
            <sz val="9"/>
            <color indexed="8"/>
            <rFont val="Arial"/>
            <family val="2"/>
          </rPr>
          <t xml:space="preserve">SPAMAF :
</t>
        </r>
        <r>
          <rPr>
            <sz val="9"/>
            <color indexed="8"/>
            <rFont val="Arial"/>
            <family val="2"/>
          </rPr>
          <t xml:space="preserve">Indemnité de rupture ou indemnité contractuelle, autres …
</t>
        </r>
        <r>
          <rPr>
            <sz val="9"/>
            <color indexed="10"/>
            <rFont val="Arial"/>
            <family val="2"/>
          </rPr>
          <t xml:space="preserve"> non soumis aux cotisations.</t>
        </r>
      </text>
    </comment>
    <comment ref="D62" authorId="0">
      <text>
        <r>
          <rPr>
            <b/>
            <sz val="10"/>
            <rFont val="Arial"/>
            <family val="2"/>
          </rPr>
          <t xml:space="preserve">SPAMAF :
</t>
        </r>
        <r>
          <rPr>
            <sz val="10"/>
            <rFont val="Arial"/>
            <family val="2"/>
          </rPr>
          <t>Période de référence d'</t>
        </r>
        <r>
          <rPr>
            <b/>
            <sz val="10"/>
            <rFont val="Arial"/>
            <family val="2"/>
          </rPr>
          <t xml:space="preserve">Acquisition des CP,
</t>
        </r>
        <r>
          <rPr>
            <sz val="10"/>
            <rFont val="Arial"/>
            <family val="2"/>
          </rPr>
          <t xml:space="preserve">de Juin de l'avant-dernière année à Mai de l'année dernière
Période de référence de </t>
        </r>
        <r>
          <rPr>
            <b/>
            <sz val="10"/>
            <rFont val="Arial"/>
            <family val="2"/>
          </rPr>
          <t xml:space="preserve">Prise de CP,
</t>
        </r>
        <r>
          <rPr>
            <sz val="10"/>
            <rFont val="Arial"/>
            <family val="2"/>
          </rPr>
          <t>de Mai de l'année dernière à Avril de cette année</t>
        </r>
      </text>
    </comment>
    <comment ref="F62" authorId="0">
      <text>
        <r>
          <rPr>
            <b/>
            <sz val="10"/>
            <rFont val="Arial"/>
            <family val="2"/>
          </rPr>
          <t xml:space="preserve">SPAMAF :
</t>
        </r>
        <r>
          <rPr>
            <sz val="10"/>
            <rFont val="Arial"/>
            <family val="2"/>
          </rPr>
          <t>Période de référence d'</t>
        </r>
        <r>
          <rPr>
            <b/>
            <sz val="10"/>
            <rFont val="Arial"/>
            <family val="2"/>
          </rPr>
          <t xml:space="preserve">Acquisition des CP,
</t>
        </r>
        <r>
          <rPr>
            <sz val="10"/>
            <rFont val="Arial"/>
            <family val="2"/>
          </rPr>
          <t xml:space="preserve">de Juin de l'année dernière à Mai de cette année
Période de référence de </t>
        </r>
        <r>
          <rPr>
            <b/>
            <sz val="10"/>
            <rFont val="Arial"/>
            <family val="2"/>
          </rPr>
          <t xml:space="preserve">Prise des CP,
</t>
        </r>
        <r>
          <rPr>
            <sz val="10"/>
            <rFont val="Arial"/>
            <family val="2"/>
          </rPr>
          <t xml:space="preserve">de Mai de cette année à Avril de l'année prochaine </t>
        </r>
      </text>
    </comment>
    <comment ref="C66" authorId="0">
      <text>
        <r>
          <rPr>
            <b/>
            <sz val="9"/>
            <color indexed="8"/>
            <rFont val="Tahoma"/>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Tahoma"/>
            <family val="2"/>
          </rPr>
          <t xml:space="preserve">Reporter le nombre de mois (ou de sem) travaillés en fin d'année de référence précédente (le 31 mai précédent)
</t>
        </r>
        <r>
          <rPr>
            <sz val="9"/>
            <color indexed="12"/>
            <rFont val="Tahoma"/>
            <family val="2"/>
          </rPr>
          <t xml:space="preserve">Ce nombre est à reporter jusqu'au mois de mai de cette année
</t>
        </r>
        <r>
          <rPr>
            <u/>
            <sz val="9"/>
            <color indexed="57"/>
            <rFont val="Arial"/>
            <family val="2"/>
          </rPr>
          <t xml:space="preserve">Colonne </t>
        </r>
        <r>
          <rPr>
            <b/>
            <u/>
            <sz val="9"/>
            <color indexed="57"/>
            <rFont val="Arial"/>
            <family val="2"/>
          </rPr>
          <t>Année en cours</t>
        </r>
        <r>
          <rPr>
            <sz val="9"/>
            <color indexed="57"/>
            <rFont val="Arial"/>
            <family val="2"/>
          </rPr>
          <t xml:space="preserve"> :
</t>
        </r>
        <r>
          <rPr>
            <sz val="9"/>
            <color indexed="8"/>
            <rFont val="Arial"/>
            <family val="2"/>
          </rPr>
          <t xml:space="preserve">Comptabiliser le nombre de mois (ou de sem) travaillés, y compris le mois (ou les sem) de congés acquis, depuis juin de l'année précédente jusqu'à ce mois-ci.
</t>
        </r>
        <r>
          <rPr>
            <u/>
            <sz val="9"/>
            <color indexed="12"/>
            <rFont val="Arial"/>
            <family val="2"/>
          </rPr>
          <t>A compter de juin, une nouvelle année de référence commence</t>
        </r>
        <r>
          <rPr>
            <sz val="9"/>
            <color indexed="12"/>
            <rFont val="Arial"/>
            <family val="2"/>
          </rPr>
          <t xml:space="preserve"> : Reporter le total de mois (ou de sem) travaillés au 31 mai de cette année dans la colonne </t>
        </r>
        <r>
          <rPr>
            <b/>
            <sz val="9"/>
            <color indexed="12"/>
            <rFont val="Arial"/>
            <family val="2"/>
          </rPr>
          <t xml:space="preserve">Année précédente </t>
        </r>
        <r>
          <rPr>
            <sz val="9"/>
            <color indexed="12"/>
            <rFont val="Arial"/>
            <family val="2"/>
          </rPr>
          <t xml:space="preserve">et reprendre le décompte à zéro dans la collonne </t>
        </r>
        <r>
          <rPr>
            <b/>
            <sz val="9"/>
            <color indexed="12"/>
            <rFont val="Arial"/>
            <family val="2"/>
          </rPr>
          <t xml:space="preserve">Année en cours
</t>
        </r>
      </text>
    </comment>
    <comment ref="N66" authorId="0">
      <text>
        <r>
          <rPr>
            <b/>
            <sz val="9"/>
            <color indexed="8"/>
            <rFont val="Tahoma"/>
            <family val="2"/>
          </rPr>
          <t xml:space="preserve">SPAMAF :
</t>
        </r>
        <r>
          <rPr>
            <sz val="9"/>
            <color indexed="8"/>
            <rFont val="Tahoma"/>
            <family val="2"/>
          </rPr>
          <t>Salaire NET + CSG/RDS non déductibles</t>
        </r>
      </text>
    </comment>
    <comment ref="C67" authorId="0">
      <text>
        <r>
          <rPr>
            <b/>
            <sz val="9"/>
            <color indexed="8"/>
            <rFont val="Tahoma"/>
            <family val="2"/>
          </rPr>
          <t xml:space="preserve">SPAMAF :
</t>
        </r>
        <r>
          <rPr>
            <b/>
            <u/>
            <sz val="9"/>
            <color indexed="8"/>
            <rFont val="Tahoma"/>
            <family val="2"/>
          </rPr>
          <t xml:space="preserve">Mensu AC
</t>
        </r>
        <r>
          <rPr>
            <sz val="9"/>
            <color indexed="8"/>
            <rFont val="Tahoma"/>
            <family val="2"/>
          </rPr>
          <t xml:space="preserve">2.5 jours x nombre de mois 
= nombre de jours ouvrables arrondi au chiffre supérieur
</t>
        </r>
        <r>
          <rPr>
            <b/>
            <u/>
            <sz val="9"/>
            <color indexed="8"/>
            <rFont val="Tahoma"/>
            <family val="2"/>
          </rPr>
          <t xml:space="preserve">Mensu AI
</t>
        </r>
        <r>
          <rPr>
            <sz val="9"/>
            <color indexed="8"/>
            <rFont val="Tahoma"/>
            <family val="2"/>
          </rPr>
          <t>2,5j x nombre de semaines /4
= nombre de jours ouvralbes arrondi au chiffre supérieur</t>
        </r>
      </text>
    </comment>
    <comment ref="C68" authorId="0">
      <text>
        <r>
          <rPr>
            <b/>
            <sz val="9"/>
            <color indexed="8"/>
            <rFont val="Arial"/>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 xml:space="preserve">Noter le nombre de jours de congés supplémentaires calculé au 30 avril de l'année précédente.
</t>
        </r>
        <r>
          <rPr>
            <sz val="9"/>
            <color indexed="12"/>
            <rFont val="Arial"/>
            <family val="2"/>
          </rPr>
          <t xml:space="preserve">Ce nombre est à reporter jusqu'au mois de mai.
</t>
        </r>
        <r>
          <rPr>
            <b/>
            <sz val="9"/>
            <color indexed="8"/>
            <rFont val="Arial"/>
            <family val="2"/>
          </rPr>
          <t xml:space="preserve">
</t>
        </r>
        <r>
          <rPr>
            <u/>
            <sz val="9"/>
            <color indexed="57"/>
            <rFont val="Arial"/>
            <family val="2"/>
          </rPr>
          <t xml:space="preserve">Colonne </t>
        </r>
        <r>
          <rPr>
            <b/>
            <u/>
            <sz val="9"/>
            <color indexed="57"/>
            <rFont val="Arial"/>
            <family val="2"/>
          </rPr>
          <t>Année en cours</t>
        </r>
        <r>
          <rPr>
            <sz val="9"/>
            <color indexed="57"/>
            <rFont val="Arial"/>
            <family val="2"/>
          </rPr>
          <t xml:space="preserve"> :
</t>
        </r>
        <r>
          <rPr>
            <sz val="9"/>
            <color indexed="10"/>
            <rFont val="Arial"/>
            <family val="2"/>
          </rPr>
          <t xml:space="preserve">Uniquement si vous n'avez pas acquis 30 jours au 31 mai de l'année en cours
</t>
        </r>
        <r>
          <rPr>
            <b/>
            <sz val="9"/>
            <color indexed="8"/>
            <rFont val="Arial"/>
            <family val="2"/>
          </rPr>
          <t xml:space="preserve">Au 30 avril de cette année </t>
        </r>
        <r>
          <rPr>
            <sz val="9"/>
            <color indexed="8"/>
            <rFont val="Arial"/>
            <family val="2"/>
          </rPr>
          <t xml:space="preserve">- 
- Rajoutez 2 jours de  congés supplémentaires par enfant de -15 ans au 30 avril et à charge à cette date.
</t>
        </r>
        <r>
          <rPr>
            <sz val="9"/>
            <color indexed="10"/>
            <rFont val="Arial"/>
            <family val="2"/>
          </rPr>
          <t xml:space="preserve">Attention le nombre de jours ouvrables est limité à 30 jours par an (au 31 mai).
</t>
        </r>
        <r>
          <rPr>
            <sz val="9"/>
            <color indexed="12"/>
            <rFont val="Arial"/>
            <family val="2"/>
          </rPr>
          <t>Ce nombre est à  reporter  en mai, et à reporter dans la colonne</t>
        </r>
        <r>
          <rPr>
            <b/>
            <sz val="9"/>
            <color indexed="12"/>
            <rFont val="Arial"/>
            <family val="2"/>
          </rPr>
          <t xml:space="preserve"> Année précédente</t>
        </r>
        <r>
          <rPr>
            <sz val="9"/>
            <color indexed="12"/>
            <rFont val="Arial"/>
            <family val="2"/>
          </rPr>
          <t xml:space="preserve"> à compter du mois de juin jusqu'en décembre.</t>
        </r>
      </text>
    </comment>
    <comment ref="C69" authorId="0">
      <text>
        <r>
          <rPr>
            <b/>
            <sz val="9"/>
            <color indexed="8"/>
            <rFont val="Arial"/>
            <family val="2"/>
          </rPr>
          <t xml:space="preserve">SPAMAF : 
</t>
        </r>
        <r>
          <rPr>
            <sz val="9"/>
            <color indexed="8"/>
            <rFont val="Arial"/>
            <family val="2"/>
          </rPr>
          <t>Ne peut dépasser 30 jours ouvrables</t>
        </r>
      </text>
    </comment>
    <comment ref="C70" authorId="0">
      <text>
        <r>
          <rPr>
            <b/>
            <sz val="9"/>
            <color indexed="8"/>
            <rFont val="Arial"/>
            <family val="2"/>
          </rPr>
          <t>SPAMAF :</t>
        </r>
        <r>
          <rPr>
            <sz val="9"/>
            <color indexed="8"/>
            <rFont val="Arial"/>
            <family val="2"/>
          </rPr>
          <t xml:space="preserve">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Noter le nombre de jours de congés acquis sur l'</t>
        </r>
        <r>
          <rPr>
            <b/>
            <sz val="9"/>
            <color indexed="8"/>
            <rFont val="Arial"/>
            <family val="2"/>
          </rPr>
          <t>Année précédente</t>
        </r>
        <r>
          <rPr>
            <sz val="9"/>
            <color indexed="8"/>
            <rFont val="Arial"/>
            <family val="2"/>
          </rPr>
          <t xml:space="preserve"> et pris ce mois-ci.
</t>
        </r>
        <r>
          <rPr>
            <u/>
            <sz val="9"/>
            <color indexed="57"/>
            <rFont val="Arial"/>
            <family val="2"/>
          </rPr>
          <t xml:space="preserve">Colonne </t>
        </r>
        <r>
          <rPr>
            <b/>
            <u/>
            <sz val="9"/>
            <color indexed="57"/>
            <rFont val="Arial"/>
            <family val="2"/>
          </rPr>
          <t>Année en cours</t>
        </r>
        <r>
          <rPr>
            <b/>
            <sz val="9"/>
            <color indexed="57"/>
            <rFont val="Arial"/>
            <family val="2"/>
          </rPr>
          <t xml:space="preserve"> :
</t>
        </r>
        <r>
          <rPr>
            <b/>
            <sz val="9"/>
            <color indexed="8"/>
            <rFont val="Arial"/>
            <family val="2"/>
          </rPr>
          <t xml:space="preserve">A remplir uniquement pour les congés pris payés par anticipation en Année Complète.
</t>
        </r>
        <r>
          <rPr>
            <sz val="9"/>
            <color indexed="8"/>
            <rFont val="Arial"/>
            <family val="2"/>
          </rPr>
          <t>Noter le nombre de congé acquis sur l'</t>
        </r>
        <r>
          <rPr>
            <b/>
            <sz val="9"/>
            <color indexed="8"/>
            <rFont val="Arial"/>
            <family val="2"/>
          </rPr>
          <t>Année en cours</t>
        </r>
        <r>
          <rPr>
            <sz val="9"/>
            <color indexed="8"/>
            <rFont val="Arial"/>
            <family val="2"/>
          </rPr>
          <t xml:space="preserve"> et pris par anticipation ce mois-ci.
</t>
        </r>
        <r>
          <rPr>
            <sz val="9"/>
            <color indexed="12"/>
            <rFont val="Arial"/>
            <family val="2"/>
          </rPr>
          <t xml:space="preserve">Ne concerne pas les  </t>
        </r>
        <r>
          <rPr>
            <b/>
            <sz val="9"/>
            <color indexed="12"/>
            <rFont val="Arial"/>
            <family val="2"/>
          </rPr>
          <t>Années Incomplètes</t>
        </r>
        <r>
          <rPr>
            <sz val="9"/>
            <color indexed="12"/>
            <rFont val="Arial"/>
            <family val="2"/>
          </rPr>
          <t>, car pas de prise de CP par anticipation pour ce type de mensu.</t>
        </r>
      </text>
    </comment>
    <comment ref="C71" authorId="0">
      <text>
        <r>
          <rPr>
            <b/>
            <sz val="9"/>
            <color indexed="8"/>
            <rFont val="Arial"/>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 xml:space="preserve">Additionner les jours ouvrables acquis pris en temps des mois précédents avec ceux pris ce mois-ci [D70].
</t>
        </r>
        <r>
          <rPr>
            <u/>
            <sz val="9"/>
            <color indexed="57"/>
            <rFont val="Arial"/>
            <family val="2"/>
          </rPr>
          <t xml:space="preserve">Colonne </t>
        </r>
        <r>
          <rPr>
            <b/>
            <u/>
            <sz val="9"/>
            <color indexed="57"/>
            <rFont val="Arial"/>
            <family val="2"/>
          </rPr>
          <t>Année en cours</t>
        </r>
        <r>
          <rPr>
            <sz val="9"/>
            <color indexed="57"/>
            <rFont val="Arial"/>
            <family val="2"/>
          </rPr>
          <t xml:space="preserve"> :
</t>
        </r>
        <r>
          <rPr>
            <b/>
            <sz val="9"/>
            <color indexed="8"/>
            <rFont val="Arial"/>
            <family val="2"/>
          </rPr>
          <t xml:space="preserve">A remplir uniquement pour les congés pris payés par anticipation en Année Complète.
</t>
        </r>
        <r>
          <rPr>
            <sz val="9"/>
            <color indexed="8"/>
            <rFont val="Arial"/>
            <family val="2"/>
          </rPr>
          <t xml:space="preserve">Additionner les jours ouvrables acquis pris par anticipation les mois précédents avec ceux pris ce mois-ci [F70]
</t>
        </r>
        <r>
          <rPr>
            <sz val="9"/>
            <color indexed="12"/>
            <rFont val="Arial"/>
            <family val="2"/>
          </rPr>
          <t xml:space="preserve">Ne concerne pas les  </t>
        </r>
        <r>
          <rPr>
            <b/>
            <sz val="9"/>
            <color indexed="12"/>
            <rFont val="Arial"/>
            <family val="2"/>
          </rPr>
          <t>Années Incomplètes</t>
        </r>
        <r>
          <rPr>
            <sz val="9"/>
            <color indexed="12"/>
            <rFont val="Arial"/>
            <family val="2"/>
          </rPr>
          <t xml:space="preserve">, car pas de prise de CP par anticipation pour ce type de mensu.
</t>
        </r>
      </text>
    </comment>
    <comment ref="C72" authorId="0">
      <text>
        <r>
          <rPr>
            <b/>
            <sz val="10"/>
            <color indexed="8"/>
            <rFont val="Arial"/>
            <family val="2"/>
          </rPr>
          <t xml:space="preserve">SPAMAF :
</t>
        </r>
        <r>
          <rPr>
            <sz val="10"/>
            <color indexed="8"/>
            <rFont val="Arial"/>
            <family val="2"/>
          </rPr>
          <t xml:space="preserve">Si le résultat est </t>
        </r>
        <r>
          <rPr>
            <b/>
            <sz val="10"/>
            <color indexed="10"/>
            <rFont val="Arial"/>
            <family val="2"/>
          </rPr>
          <t>négatif</t>
        </r>
        <r>
          <rPr>
            <sz val="10"/>
            <color indexed="8"/>
            <rFont val="Arial"/>
            <family val="2"/>
          </rPr>
          <t>, vous avez pris plus de jours de congé que le nombre de jours acquis !</t>
        </r>
      </text>
    </comment>
    <comment ref="P75" authorId="0">
      <text>
        <r>
          <rPr>
            <b/>
            <sz val="10"/>
            <rFont val="Arial"/>
            <family val="2"/>
          </rPr>
          <t xml:space="preserve">SPAMAF :
</t>
        </r>
        <r>
          <rPr>
            <sz val="10"/>
            <rFont val="Arial"/>
            <family val="2"/>
          </rPr>
          <t>Nombre de jours de présence réelle de l'enfant
Les journées d'absence rémunérées ne sont pas prises en compte</t>
        </r>
      </text>
    </comment>
    <comment ref="P76" authorId="0">
      <text>
        <r>
          <rPr>
            <b/>
            <sz val="10"/>
            <rFont val="Arial"/>
            <family val="2"/>
          </rPr>
          <t xml:space="preserve">SPAMAF :
</t>
        </r>
        <r>
          <rPr>
            <sz val="10"/>
            <rFont val="Arial"/>
            <family val="2"/>
          </rPr>
          <t>Nombre d'heures de présence réelle de l'enfant
Les heures des journées d'absence rémunérées ne sont pas prises en compte</t>
        </r>
      </text>
    </comment>
  </commentList>
</comments>
</file>

<file path=xl/sharedStrings.xml><?xml version="1.0" encoding="utf-8"?>
<sst xmlns="http://schemas.openxmlformats.org/spreadsheetml/2006/main" count="127" uniqueCount="112">
  <si>
    <t>Syndicat Professionnel des Assistants Maternels et Assistants Familiaux</t>
  </si>
  <si>
    <t>Informations nécessaires au remplissage du BS</t>
  </si>
  <si>
    <t xml:space="preserve">URSSAF de : </t>
  </si>
  <si>
    <t xml:space="preserve"> </t>
  </si>
  <si>
    <t xml:space="preserve">Enfant : </t>
  </si>
  <si>
    <t>Xxxxxxxxx XXXXXXXXXX</t>
  </si>
  <si>
    <t>EMPLOYEUR</t>
  </si>
  <si>
    <t>SALARIE</t>
  </si>
  <si>
    <t>Type de Contrat</t>
  </si>
  <si>
    <t xml:space="preserve"> Nom, prénom :</t>
  </si>
  <si>
    <t>DUPONT Stéphanie</t>
  </si>
  <si>
    <t>Nom, prénom :</t>
  </si>
  <si>
    <t>SACREE Sandrine</t>
  </si>
  <si>
    <t xml:space="preserve"> Adresse :</t>
  </si>
  <si>
    <t>rue du pont</t>
  </si>
  <si>
    <t>Adresse :</t>
  </si>
  <si>
    <t>rue de la Colline</t>
  </si>
  <si>
    <t>89000 AUXERRE</t>
  </si>
  <si>
    <t>X</t>
  </si>
  <si>
    <t xml:space="preserve"> CDI</t>
  </si>
  <si>
    <t xml:space="preserve"> N° Pajemploi :</t>
  </si>
  <si>
    <t>Y1235698740000</t>
  </si>
  <si>
    <t>Emploi occupé :</t>
  </si>
  <si>
    <t>Assistante Maternelle Agréée</t>
  </si>
  <si>
    <t>PUY-EN-VELAY</t>
  </si>
  <si>
    <t>N° Sécurité Sociale :</t>
  </si>
  <si>
    <t>2 71 02 89 123 456 78</t>
  </si>
  <si>
    <t xml:space="preserve"> CDD</t>
  </si>
  <si>
    <t>Convention collective nationale des assistants maternels du particulier employeur - Code NAF 88.91A.</t>
  </si>
  <si>
    <t xml:space="preserve"> C. Occas.</t>
  </si>
  <si>
    <t>Jours</t>
  </si>
  <si>
    <t>Heures</t>
  </si>
  <si>
    <t>Motif jour d'Absence</t>
  </si>
  <si>
    <t>Férié</t>
  </si>
  <si>
    <t>Abs ME</t>
  </si>
  <si>
    <t>Type de mensualisation</t>
  </si>
  <si>
    <t xml:space="preserve"> Nombre d'heures effectives d'accueil</t>
  </si>
  <si>
    <t xml:space="preserve">Heures contractuelles mensualisées  </t>
  </si>
  <si>
    <t xml:space="preserve"> Année Complète  </t>
  </si>
  <si>
    <t xml:space="preserve"> Nombre d'heures Complémentaires et Majorées</t>
  </si>
  <si>
    <t xml:space="preserve"> Nombre d'heures programmées dues</t>
  </si>
  <si>
    <t xml:space="preserve">Salaire horaire brut de base  </t>
  </si>
  <si>
    <t xml:space="preserve"> Année Incomplète  </t>
  </si>
  <si>
    <r>
      <t xml:space="preserve"> </t>
    </r>
    <r>
      <rPr>
        <b/>
        <u/>
        <sz val="11"/>
        <rFont val="Arial"/>
        <family val="2"/>
      </rPr>
      <t>Rémunération</t>
    </r>
  </si>
  <si>
    <t>Base</t>
  </si>
  <si>
    <t>Nombre</t>
  </si>
  <si>
    <t>Montant</t>
  </si>
  <si>
    <t xml:space="preserve"> Heures contractuelles mensualisées</t>
  </si>
  <si>
    <t xml:space="preserve"> Majoration heures mensualisées au-delà de 45h effectives </t>
  </si>
  <si>
    <t xml:space="preserve">Taux de majoration :  </t>
  </si>
  <si>
    <t xml:space="preserve"> Heures complémentaires</t>
  </si>
  <si>
    <t xml:space="preserve"> Heures majorées</t>
  </si>
  <si>
    <t>Situation Géographique du salarié</t>
  </si>
  <si>
    <t xml:space="preserve"> Régularisation</t>
  </si>
  <si>
    <t xml:space="preserve"> Retenue sur salaire : Absence non due</t>
  </si>
  <si>
    <t xml:space="preserve"> Retenue sur salaire : Enfant Malade</t>
  </si>
  <si>
    <t xml:space="preserve"> Tous Départements sauf Alsace-Moselle </t>
  </si>
  <si>
    <t xml:space="preserve"> Prime de Précarité de fin de mission</t>
  </si>
  <si>
    <t xml:space="preserve"> Congés payés</t>
  </si>
  <si>
    <t xml:space="preserve"> En Alsace-Moselle  </t>
  </si>
  <si>
    <t>Total Brut</t>
  </si>
  <si>
    <t>Part Salariale</t>
  </si>
  <si>
    <r>
      <t xml:space="preserve"> </t>
    </r>
    <r>
      <rPr>
        <b/>
        <u/>
        <sz val="11"/>
        <rFont val="Arial"/>
        <family val="2"/>
      </rPr>
      <t>Cotisations sociales</t>
    </r>
  </si>
  <si>
    <t>%</t>
  </si>
  <si>
    <t xml:space="preserve"> Sécurité sociale</t>
  </si>
  <si>
    <t xml:space="preserve"> Sécurité sociale vieillesse plafonnée</t>
  </si>
  <si>
    <t xml:space="preserve"> Sécurité sociale vieillesse déplafonnée</t>
  </si>
  <si>
    <t xml:space="preserve"> Assurance chômage</t>
  </si>
  <si>
    <t xml:space="preserve"> AGFF</t>
  </si>
  <si>
    <t xml:space="preserve"> Retraite IRCEM</t>
  </si>
  <si>
    <t xml:space="preserve"> Prévoyance</t>
  </si>
  <si>
    <t xml:space="preserve"> Total Cotisations Sociales</t>
  </si>
  <si>
    <t>Salaire Net</t>
  </si>
  <si>
    <r>
      <t xml:space="preserve"> </t>
    </r>
    <r>
      <rPr>
        <b/>
        <u/>
        <sz val="11"/>
        <rFont val="Arial"/>
        <family val="2"/>
      </rPr>
      <t>Indemnités entretien et nourriture</t>
    </r>
  </si>
  <si>
    <t xml:space="preserve"> Indemnité d'entretien par journée jusqu'à 9 heures d'accueil</t>
  </si>
  <si>
    <t>Total Ind. Entretien :</t>
  </si>
  <si>
    <t xml:space="preserve"> Indemnité d'entretien par journée de plus de 9 heures d'accueil</t>
  </si>
  <si>
    <t xml:space="preserve"> Indemnité de repas </t>
  </si>
  <si>
    <t>Total Ind. Nourriture :</t>
  </si>
  <si>
    <t xml:space="preserve"> Indemnité goûter</t>
  </si>
  <si>
    <t xml:space="preserve"> Déplacements</t>
  </si>
  <si>
    <t xml:space="preserve"> Divers :</t>
  </si>
  <si>
    <t>Total Indemnités</t>
  </si>
  <si>
    <t>Année précédente</t>
  </si>
  <si>
    <t>Année  en  cours</t>
  </si>
  <si>
    <t>NET A PAYER</t>
  </si>
  <si>
    <r>
      <t xml:space="preserve"> </t>
    </r>
    <r>
      <rPr>
        <b/>
        <u/>
        <sz val="11"/>
        <rFont val="Arial"/>
        <family val="2"/>
      </rPr>
      <t xml:space="preserve">Congés payés </t>
    </r>
    <r>
      <rPr>
        <b/>
        <u/>
        <sz val="8"/>
        <rFont val="Arial"/>
        <family val="2"/>
      </rPr>
      <t>(en jrs ouvrables)</t>
    </r>
  </si>
  <si>
    <t xml:space="preserve">Net Imposable </t>
  </si>
  <si>
    <t xml:space="preserve"> Nbre de jours acquis dans l'année</t>
  </si>
  <si>
    <t xml:space="preserve"> Congés supplémentaires </t>
  </si>
  <si>
    <t xml:space="preserve"> Total Congés acquis sur l'année</t>
  </si>
  <si>
    <t xml:space="preserve">Cumul Net Imposable </t>
  </si>
  <si>
    <t xml:space="preserve"> Congés acquis pris ce mois-ci</t>
  </si>
  <si>
    <t xml:space="preserve"> Total Congés acq. pris sur l'Année</t>
  </si>
  <si>
    <t>Pour le calcul de votre abattement fiscal :</t>
  </si>
  <si>
    <t xml:space="preserve"> Solde Congés acquis à prendre</t>
  </si>
  <si>
    <t xml:space="preserve">Nombre de jours de 8h et +/j </t>
  </si>
  <si>
    <t xml:space="preserve">Nombre d'heures des journées – 8h/j </t>
  </si>
  <si>
    <t xml:space="preserve"> Mode de règlement :</t>
  </si>
  <si>
    <t xml:space="preserve"> Signature :</t>
  </si>
  <si>
    <t xml:space="preserve"> Fait à :</t>
  </si>
  <si>
    <t xml:space="preserve"> Nombre de jours d'accueil effectués </t>
  </si>
  <si>
    <t xml:space="preserve"> le : </t>
  </si>
  <si>
    <t xml:space="preserve"> Nombre d'heures d'accueil effectuées </t>
  </si>
  <si>
    <t>Dans votre intérêt et pour vous aider à faire valoir vos droits conservez votre bulletin de salaire sans limitation de durée</t>
  </si>
  <si>
    <t>Nb Heure effectuées</t>
  </si>
  <si>
    <t xml:space="preserve"> 3 jrs déduits - Retenue selon C.C</t>
  </si>
  <si>
    <t>x</t>
  </si>
  <si>
    <t>jrs</t>
  </si>
  <si>
    <t>hrs</t>
  </si>
  <si>
    <t>km</t>
  </si>
  <si>
    <t>Copyright 01/2015 -  Propriété du SPAMAF  -  Reproduction interdite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</si>
</sst>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0.00\ [$€-401]\ ;\-#,##0.00\ [$€-401]\ ;&quot; -&quot;#\ [$€-401]\ "/>
    <numFmt numFmtId="165" formatCode="mmmm\ yyyy"/>
    <numFmt numFmtId="166" formatCode="#,##0.00&quot; €&quot;"/>
    <numFmt numFmtId="167" formatCode="d"/>
    <numFmt numFmtId="168" formatCode="#,##0.00&quot; €&quot;;[Red]\-#,##0.00&quot; €&quot;"/>
    <numFmt numFmtId="169" formatCode="0&quot; sem&quot;"/>
    <numFmt numFmtId="170" formatCode="0.00&quot; hrs&quot;"/>
    <numFmt numFmtId="171" formatCode="#,##0.0000\ [$€-401]\ ;\-#,##0.0000\ [$€-401]\ ;&quot; -&quot;#\ [$€-401]\ "/>
    <numFmt numFmtId="172" formatCode="#,##0.00\ [$€-401]\ ;\-#,##0.00\ [$€-401]\ ;&quot; -&quot;#\ [$€-401]\ ;@\ "/>
    <numFmt numFmtId="173" formatCode="#,##0.00&quot; F &quot;;\-#,##0.00&quot; F &quot;;&quot; -&quot;#&quot; F &quot;;@\ "/>
    <numFmt numFmtId="174" formatCode="#,##0.00&quot; €&quot;;\-#,##0.00&quot; €&quot;"/>
    <numFmt numFmtId="175" formatCode="#,##0.0000\ [$€-401]\ ;\-#,##0.0000\ [$€-401]\ ;&quot; -&quot;#\ [$€-401]\ ;@\ "/>
    <numFmt numFmtId="176" formatCode="0.0"/>
    <numFmt numFmtId="177" formatCode="#,##0.00&quot; € &quot;;\-#,##0.00&quot; € &quot;;&quot; -&quot;#&quot; € &quot;;@\ "/>
    <numFmt numFmtId="178" formatCode="0.00&quot; jrs&quot;"/>
    <numFmt numFmtId="179" formatCode="0.0&quot; jrs&quot;"/>
    <numFmt numFmtId="180" formatCode="0.00&quot; sem&quot;"/>
    <numFmt numFmtId="181" formatCode="0&quot; jrs&quot;"/>
    <numFmt numFmtId="182" formatCode="dd/mm/yy"/>
  </numFmts>
  <fonts count="88" x14ac:knownFonts="1">
    <font>
      <sz val="10"/>
      <name val="Arial"/>
      <family val="2"/>
    </font>
    <font>
      <b/>
      <sz val="11"/>
      <color indexed="10"/>
      <name val="Arial"/>
      <family val="2"/>
    </font>
    <font>
      <b/>
      <sz val="9"/>
      <color indexed="10"/>
      <name val="Arial"/>
      <family val="2"/>
    </font>
    <font>
      <b/>
      <sz val="18"/>
      <color indexed="56"/>
      <name val="Cambria"/>
      <family val="2"/>
    </font>
    <font>
      <sz val="8"/>
      <name val="Arial"/>
      <family val="2"/>
    </font>
    <font>
      <b/>
      <sz val="10"/>
      <name val="Arial"/>
      <family val="2"/>
    </font>
    <font>
      <sz val="8"/>
      <color indexed="9"/>
      <name val="Arial"/>
      <family val="2"/>
    </font>
    <font>
      <b/>
      <u/>
      <sz val="14"/>
      <name val="Arial"/>
      <family val="2"/>
    </font>
    <font>
      <sz val="12"/>
      <name val="Arial"/>
      <family val="2"/>
    </font>
    <font>
      <b/>
      <sz val="12"/>
      <name val="Arial"/>
      <family val="2"/>
    </font>
    <font>
      <b/>
      <sz val="11"/>
      <name val="Arial"/>
      <family val="2"/>
    </font>
    <font>
      <sz val="11"/>
      <name val="Arial"/>
      <family val="2"/>
    </font>
    <font>
      <b/>
      <sz val="10"/>
      <color indexed="10"/>
      <name val="Arial"/>
      <family val="2"/>
    </font>
    <font>
      <b/>
      <sz val="11"/>
      <name val="Castellar"/>
      <family val="1"/>
    </font>
    <font>
      <b/>
      <sz val="14"/>
      <name val="Arial"/>
      <family val="2"/>
    </font>
    <font>
      <b/>
      <sz val="9"/>
      <name val="Arial"/>
      <family val="2"/>
    </font>
    <font>
      <sz val="12"/>
      <color indexed="9"/>
      <name val="Arial"/>
      <family val="2"/>
    </font>
    <font>
      <b/>
      <sz val="9"/>
      <color indexed="8"/>
      <name val="Tahoma"/>
      <family val="2"/>
    </font>
    <font>
      <sz val="9"/>
      <color indexed="8"/>
      <name val="Tahoma"/>
      <family val="2"/>
    </font>
    <font>
      <b/>
      <sz val="12"/>
      <color indexed="14"/>
      <name val="Arial"/>
      <family val="2"/>
    </font>
    <font>
      <b/>
      <i/>
      <sz val="10"/>
      <name val="Arial"/>
      <family val="2"/>
    </font>
    <font>
      <sz val="8"/>
      <name val="Tahoma"/>
      <family val="2"/>
    </font>
    <font>
      <sz val="10"/>
      <color indexed="9"/>
      <name val="Arial"/>
      <family val="2"/>
    </font>
    <font>
      <sz val="11"/>
      <color indexed="9"/>
      <name val="Arial"/>
      <family val="2"/>
    </font>
    <font>
      <sz val="6"/>
      <color indexed="9"/>
      <name val="Arial"/>
      <family val="2"/>
    </font>
    <font>
      <sz val="8"/>
      <color indexed="9"/>
      <name val="Tahoma"/>
      <family val="2"/>
    </font>
    <font>
      <b/>
      <sz val="10"/>
      <color indexed="9"/>
      <name val="Arial"/>
      <family val="2"/>
    </font>
    <font>
      <b/>
      <sz val="9"/>
      <name val="Tahoma"/>
      <family val="2"/>
    </font>
    <font>
      <b/>
      <sz val="9"/>
      <color indexed="9"/>
      <name val="Arial"/>
      <family val="2"/>
    </font>
    <font>
      <u/>
      <sz val="10"/>
      <name val="Arial"/>
      <family val="2"/>
    </font>
    <font>
      <sz val="9"/>
      <name val="Arial"/>
      <family val="2"/>
    </font>
    <font>
      <b/>
      <sz val="10"/>
      <color indexed="8"/>
      <name val="Tahoma"/>
      <family val="2"/>
    </font>
    <font>
      <b/>
      <sz val="10"/>
      <color indexed="10"/>
      <name val="Tahoma"/>
      <family val="2"/>
    </font>
    <font>
      <b/>
      <u/>
      <sz val="10"/>
      <color indexed="10"/>
      <name val="Tahoma"/>
      <family val="2"/>
    </font>
    <font>
      <sz val="11"/>
      <color indexed="20"/>
      <name val="Tahoma"/>
      <family val="2"/>
    </font>
    <font>
      <u/>
      <sz val="11"/>
      <color indexed="20"/>
      <name val="Tahoma"/>
      <family val="2"/>
    </font>
    <font>
      <b/>
      <sz val="11"/>
      <color indexed="20"/>
      <name val="Tahoma"/>
      <family val="2"/>
    </font>
    <font>
      <sz val="9"/>
      <color indexed="16"/>
      <name val="Tahoma"/>
      <family val="2"/>
    </font>
    <font>
      <b/>
      <sz val="10"/>
      <color indexed="17"/>
      <name val="Arial"/>
      <family val="2"/>
    </font>
    <font>
      <b/>
      <u/>
      <sz val="10"/>
      <color indexed="17"/>
      <name val="Arial"/>
      <family val="2"/>
    </font>
    <font>
      <sz val="10"/>
      <color indexed="17"/>
      <name val="Arial"/>
      <family val="2"/>
    </font>
    <font>
      <sz val="10"/>
      <color indexed="12"/>
      <name val="Arial"/>
      <family val="2"/>
    </font>
    <font>
      <b/>
      <sz val="10"/>
      <color indexed="12"/>
      <name val="Arial"/>
      <family val="2"/>
    </font>
    <font>
      <b/>
      <u/>
      <sz val="10"/>
      <color indexed="12"/>
      <name val="Arial"/>
      <family val="2"/>
    </font>
    <font>
      <sz val="10"/>
      <color indexed="12"/>
      <name val="Tahoma"/>
      <family val="2"/>
    </font>
    <font>
      <b/>
      <sz val="10"/>
      <color indexed="12"/>
      <name val="Tahoma"/>
      <family val="2"/>
    </font>
    <font>
      <sz val="10"/>
      <color indexed="10"/>
      <name val="Tahoma"/>
      <family val="2"/>
    </font>
    <font>
      <sz val="10"/>
      <color indexed="10"/>
      <name val="Arial"/>
      <family val="2"/>
    </font>
    <font>
      <b/>
      <sz val="8"/>
      <color indexed="14"/>
      <name val="Arial"/>
      <family val="2"/>
    </font>
    <font>
      <sz val="10"/>
      <color indexed="8"/>
      <name val="Tahoma"/>
      <family val="2"/>
    </font>
    <font>
      <u/>
      <sz val="10"/>
      <color indexed="8"/>
      <name val="Tahoma"/>
      <family val="2"/>
    </font>
    <font>
      <b/>
      <sz val="12"/>
      <color indexed="9"/>
      <name val="Arial"/>
      <family val="2"/>
    </font>
    <font>
      <b/>
      <u/>
      <sz val="11"/>
      <name val="Arial"/>
      <family val="2"/>
    </font>
    <font>
      <b/>
      <sz val="9"/>
      <color indexed="8"/>
      <name val="Arial"/>
      <family val="2"/>
    </font>
    <font>
      <u/>
      <sz val="9"/>
      <color indexed="8"/>
      <name val="Tahoma"/>
      <family val="2"/>
    </font>
    <font>
      <sz val="9"/>
      <color indexed="8"/>
      <name val="Arial"/>
      <family val="2"/>
    </font>
    <font>
      <b/>
      <sz val="8"/>
      <name val="Arial"/>
      <family val="2"/>
    </font>
    <font>
      <b/>
      <i/>
      <sz val="9"/>
      <color indexed="14"/>
      <name val="Arial"/>
      <family val="2"/>
    </font>
    <font>
      <b/>
      <i/>
      <sz val="8"/>
      <name val="Arial"/>
      <family val="2"/>
    </font>
    <font>
      <sz val="9"/>
      <color indexed="9"/>
      <name val="Arial"/>
      <family val="2"/>
    </font>
    <font>
      <b/>
      <sz val="6"/>
      <name val="Arial"/>
      <family val="2"/>
    </font>
    <font>
      <b/>
      <i/>
      <sz val="8"/>
      <color indexed="9"/>
      <name val="Arial"/>
      <family val="2"/>
    </font>
    <font>
      <b/>
      <sz val="9"/>
      <color indexed="10"/>
      <name val="Tahoma"/>
      <family val="2"/>
    </font>
    <font>
      <b/>
      <u/>
      <sz val="9"/>
      <color indexed="10"/>
      <name val="Tahoma"/>
      <family val="2"/>
    </font>
    <font>
      <sz val="9"/>
      <color indexed="10"/>
      <name val="Arial"/>
      <family val="2"/>
    </font>
    <font>
      <b/>
      <sz val="12"/>
      <color indexed="10"/>
      <name val="Arial"/>
      <family val="2"/>
    </font>
    <font>
      <b/>
      <sz val="13"/>
      <name val="Arial"/>
      <family val="2"/>
    </font>
    <font>
      <b/>
      <u/>
      <sz val="8"/>
      <name val="Arial"/>
      <family val="2"/>
    </font>
    <font>
      <b/>
      <sz val="9"/>
      <color indexed="14"/>
      <name val="Arial"/>
      <family val="2"/>
    </font>
    <font>
      <u/>
      <sz val="9"/>
      <color indexed="57"/>
      <name val="Arial"/>
      <family val="2"/>
    </font>
    <font>
      <b/>
      <u/>
      <sz val="9"/>
      <color indexed="57"/>
      <name val="Arial"/>
      <family val="2"/>
    </font>
    <font>
      <sz val="9"/>
      <color indexed="57"/>
      <name val="Arial"/>
      <family val="2"/>
    </font>
    <font>
      <sz val="9"/>
      <color indexed="12"/>
      <name val="Tahoma"/>
      <family val="2"/>
    </font>
    <font>
      <u/>
      <sz val="9"/>
      <color indexed="12"/>
      <name val="Arial"/>
      <family val="2"/>
    </font>
    <font>
      <sz val="9"/>
      <color indexed="12"/>
      <name val="Arial"/>
      <family val="2"/>
    </font>
    <font>
      <b/>
      <sz val="9"/>
      <color indexed="12"/>
      <name val="Arial"/>
      <family val="2"/>
    </font>
    <font>
      <b/>
      <u/>
      <sz val="9"/>
      <color indexed="8"/>
      <name val="Tahoma"/>
      <family val="2"/>
    </font>
    <font>
      <b/>
      <sz val="11.5"/>
      <name val="Arial"/>
      <family val="2"/>
    </font>
    <font>
      <b/>
      <sz val="9"/>
      <color indexed="57"/>
      <name val="Arial"/>
      <family val="2"/>
    </font>
    <font>
      <b/>
      <u/>
      <sz val="10"/>
      <name val="Arial"/>
      <family val="2"/>
    </font>
    <font>
      <b/>
      <sz val="10"/>
      <color indexed="8"/>
      <name val="Arial"/>
      <family val="2"/>
    </font>
    <font>
      <sz val="10"/>
      <color indexed="8"/>
      <name val="Arial"/>
      <family val="2"/>
    </font>
    <font>
      <i/>
      <sz val="9"/>
      <name val="Arial"/>
      <family val="2"/>
    </font>
    <font>
      <b/>
      <i/>
      <sz val="9"/>
      <name val="Arial"/>
      <family val="2"/>
    </font>
    <font>
      <i/>
      <sz val="8"/>
      <name val="Arial"/>
      <family val="2"/>
    </font>
    <font>
      <b/>
      <u/>
      <sz val="9"/>
      <color indexed="9"/>
      <name val="Arial"/>
      <family val="2"/>
    </font>
    <font>
      <sz val="10"/>
      <name val="Arial"/>
      <family val="2"/>
    </font>
    <font>
      <sz val="12"/>
      <color theme="0"/>
      <name val="Arial"/>
      <family val="2"/>
    </font>
  </fonts>
  <fills count="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7"/>
        <bgColor indexed="42"/>
      </patternFill>
    </fill>
    <fill>
      <patternFill patternType="solid">
        <fgColor indexed="41"/>
        <bgColor indexed="9"/>
      </patternFill>
    </fill>
    <fill>
      <patternFill patternType="solid">
        <fgColor indexed="52"/>
        <bgColor indexed="51"/>
      </patternFill>
    </fill>
    <fill>
      <patternFill patternType="solid">
        <fgColor indexed="43"/>
        <bgColor indexed="13"/>
      </patternFill>
    </fill>
    <fill>
      <patternFill patternType="solid">
        <fgColor indexed="13"/>
        <bgColor indexed="43"/>
      </patternFill>
    </fill>
  </fills>
  <borders count="32">
    <border>
      <left/>
      <right/>
      <top/>
      <bottom/>
      <diagonal/>
    </border>
    <border>
      <left style="hair">
        <color indexed="9"/>
      </left>
      <right style="hair">
        <color indexed="9"/>
      </right>
      <top/>
      <bottom style="hair">
        <color indexed="9"/>
      </bottom>
      <diagonal/>
    </border>
    <border>
      <left style="thin">
        <color indexed="8"/>
      </left>
      <right/>
      <top style="thin">
        <color indexed="8"/>
      </top>
      <bottom/>
      <diagonal/>
    </border>
    <border>
      <left style="thin">
        <color indexed="8"/>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double">
        <color indexed="8"/>
      </right>
      <top/>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double">
        <color indexed="8"/>
      </right>
      <top/>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right style="double">
        <color indexed="8"/>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right style="double">
        <color indexed="8"/>
      </right>
      <top/>
      <bottom style="thin">
        <color indexed="8"/>
      </bottom>
      <diagonal/>
    </border>
    <border>
      <left style="double">
        <color indexed="8"/>
      </left>
      <right style="double">
        <color indexed="8"/>
      </right>
      <top/>
      <bottom/>
      <diagonal/>
    </border>
    <border>
      <left style="double">
        <color indexed="8"/>
      </left>
      <right style="double">
        <color indexed="8"/>
      </right>
      <top style="double">
        <color indexed="8"/>
      </top>
      <bottom style="double">
        <color indexed="8"/>
      </bottom>
      <diagonal/>
    </border>
    <border>
      <left/>
      <right/>
      <top style="double">
        <color indexed="8"/>
      </top>
      <bottom style="thin">
        <color indexed="8"/>
      </bottom>
      <diagonal/>
    </border>
    <border>
      <left style="thin">
        <color indexed="8"/>
      </left>
      <right style="dashed">
        <color indexed="8"/>
      </right>
      <top style="thin">
        <color indexed="8"/>
      </top>
      <bottom style="thin">
        <color indexed="8"/>
      </bottom>
      <diagonal/>
    </border>
  </borders>
  <cellStyleXfs count="17">
    <xf numFmtId="0" fontId="0" fillId="0" borderId="0"/>
    <xf numFmtId="164" fontId="86" fillId="0" borderId="0" applyFill="0" applyBorder="0" applyAlignment="0" applyProtection="0"/>
    <xf numFmtId="173" fontId="86" fillId="0" borderId="0" applyFill="0" applyBorder="0" applyAlignment="0" applyProtection="0"/>
    <xf numFmtId="0" fontId="86" fillId="2" borderId="0" applyNumberFormat="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1" applyNumberFormat="0" applyFill="0" applyAlignment="0" applyProtection="0"/>
    <xf numFmtId="0" fontId="86" fillId="0" borderId="0" applyNumberFormat="0" applyFill="0" applyBorder="0" applyAlignment="0">
      <protection hidden="1"/>
    </xf>
    <xf numFmtId="0" fontId="86" fillId="0" borderId="0" applyNumberFormat="0" applyFill="0" applyBorder="0" applyAlignment="0">
      <protection hidden="1"/>
    </xf>
    <xf numFmtId="0" fontId="86" fillId="0" borderId="2" applyNumberFormat="0" applyFill="0" applyAlignment="0" applyProtection="0"/>
    <xf numFmtId="0" fontId="86" fillId="2" borderId="3" applyNumberFormat="0" applyAlignment="0" applyProtection="0"/>
    <xf numFmtId="0" fontId="86" fillId="0" borderId="2" applyNumberFormat="0" applyFill="0" applyAlignment="0" applyProtection="0"/>
    <xf numFmtId="0" fontId="86" fillId="0" borderId="0" applyNumberFormat="0" applyBorder="0" applyAlignment="0" applyProtection="0"/>
    <xf numFmtId="0" fontId="1" fillId="3" borderId="0" applyNumberFormat="0" applyBorder="0" applyAlignment="0" applyProtection="0"/>
    <xf numFmtId="0" fontId="2" fillId="0" borderId="0" applyNumberFormat="0" applyFill="0" applyBorder="0" applyAlignment="0" applyProtection="0"/>
    <xf numFmtId="0" fontId="86" fillId="0" borderId="0"/>
    <xf numFmtId="0" fontId="3" fillId="0" borderId="0" applyNumberFormat="0" applyFill="0" applyBorder="0" applyAlignment="0" applyProtection="0"/>
  </cellStyleXfs>
  <cellXfs count="255">
    <xf numFmtId="0" fontId="0" fillId="0" borderId="0" xfId="0"/>
    <xf numFmtId="0" fontId="0" fillId="0" borderId="0" xfId="0" applyAlignment="1" applyProtection="1">
      <alignment vertical="center"/>
      <protection hidden="1"/>
    </xf>
    <xf numFmtId="0" fontId="4" fillId="0" borderId="0" xfId="0" applyFont="1" applyAlignment="1" applyProtection="1">
      <alignment vertical="center"/>
      <protection hidden="1"/>
    </xf>
    <xf numFmtId="0" fontId="0" fillId="0" borderId="0" xfId="0" applyFont="1" applyAlignment="1" applyProtection="1">
      <alignment vertical="center"/>
      <protection hidden="1"/>
    </xf>
    <xf numFmtId="0" fontId="6" fillId="0" borderId="0" xfId="0" applyFont="1" applyAlignment="1" applyProtection="1">
      <alignment vertical="center"/>
      <protection hidden="1"/>
    </xf>
    <xf numFmtId="0" fontId="8" fillId="0" borderId="0" xfId="0" applyFont="1" applyProtection="1">
      <protection hidden="1"/>
    </xf>
    <xf numFmtId="0" fontId="8" fillId="0" borderId="0" xfId="0" applyFont="1"/>
    <xf numFmtId="0" fontId="5" fillId="3" borderId="4" xfId="0" applyFont="1" applyFill="1" applyBorder="1" applyAlignment="1" applyProtection="1">
      <alignment vertical="center"/>
      <protection hidden="1"/>
    </xf>
    <xf numFmtId="0" fontId="5" fillId="3" borderId="5"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8"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10" fillId="0" borderId="7" xfId="0" applyFont="1" applyBorder="1" applyAlignment="1" applyProtection="1">
      <alignment horizontal="right" vertical="center"/>
      <protection hidden="1"/>
    </xf>
    <xf numFmtId="0" fontId="11" fillId="0" borderId="8" xfId="0" applyFont="1" applyBorder="1" applyAlignment="1" applyProtection="1">
      <alignment horizontal="center" vertical="center"/>
    </xf>
    <xf numFmtId="0" fontId="9" fillId="0" borderId="0" xfId="0" applyFont="1" applyBorder="1" applyAlignment="1" applyProtection="1">
      <alignment vertical="center" wrapText="1"/>
      <protection hidden="1"/>
    </xf>
    <xf numFmtId="0" fontId="10" fillId="3" borderId="0" xfId="0" applyFont="1" applyFill="1" applyBorder="1" applyAlignment="1" applyProtection="1">
      <alignment horizontal="center" vertical="center"/>
      <protection hidden="1"/>
    </xf>
    <xf numFmtId="0" fontId="7" fillId="4" borderId="0" xfId="0" applyFont="1" applyFill="1" applyBorder="1" applyAlignment="1" applyProtection="1">
      <alignment vertical="center"/>
      <protection hidden="1"/>
    </xf>
    <xf numFmtId="0" fontId="0" fillId="0" borderId="0" xfId="0" applyFont="1" applyProtection="1">
      <protection hidden="1"/>
    </xf>
    <xf numFmtId="0" fontId="0" fillId="0" borderId="0" xfId="0" applyFont="1"/>
    <xf numFmtId="0" fontId="15" fillId="0" borderId="7" xfId="0" applyFont="1" applyBorder="1" applyAlignment="1" applyProtection="1">
      <alignment vertical="center"/>
      <protection hidden="1"/>
    </xf>
    <xf numFmtId="0" fontId="11" fillId="0" borderId="0" xfId="0" applyFont="1" applyBorder="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4" fillId="2" borderId="0" xfId="0" applyFont="1" applyFill="1" applyBorder="1" applyAlignment="1" applyProtection="1">
      <alignment vertical="center"/>
      <protection hidden="1"/>
    </xf>
    <xf numFmtId="166" fontId="4" fillId="0" borderId="0" xfId="0" applyNumberFormat="1" applyFont="1" applyBorder="1" applyAlignment="1" applyProtection="1">
      <alignment vertical="center"/>
      <protection hidden="1"/>
    </xf>
    <xf numFmtId="0" fontId="16" fillId="0" borderId="0" xfId="0" applyFont="1" applyAlignment="1" applyProtection="1">
      <alignment vertical="center"/>
      <protection hidden="1"/>
    </xf>
    <xf numFmtId="0" fontId="0" fillId="0" borderId="7" xfId="0" applyBorder="1" applyAlignment="1" applyProtection="1">
      <alignment vertical="center"/>
      <protection hidden="1"/>
    </xf>
    <xf numFmtId="0" fontId="16" fillId="0" borderId="0" xfId="0" applyFont="1" applyAlignment="1" applyProtection="1">
      <alignment horizontal="left" vertical="center"/>
      <protection hidden="1"/>
    </xf>
    <xf numFmtId="0" fontId="9" fillId="3" borderId="9" xfId="0" applyFont="1" applyFill="1" applyBorder="1" applyAlignment="1" applyProtection="1">
      <alignment horizontal="center" vertical="center"/>
      <protection locked="0"/>
    </xf>
    <xf numFmtId="0" fontId="8" fillId="0" borderId="0" xfId="0" applyFont="1" applyAlignment="1" applyProtection="1">
      <alignment horizontal="left" vertical="center"/>
      <protection hidden="1"/>
    </xf>
    <xf numFmtId="0" fontId="8" fillId="0" borderId="0" xfId="0" applyFont="1" applyBorder="1" applyAlignment="1" applyProtection="1">
      <alignment vertical="center"/>
      <protection hidden="1"/>
    </xf>
    <xf numFmtId="0" fontId="12" fillId="0" borderId="0" xfId="0" applyFont="1" applyBorder="1" applyAlignment="1" applyProtection="1">
      <alignment vertical="center" wrapText="1"/>
      <protection hidden="1"/>
    </xf>
    <xf numFmtId="0" fontId="0" fillId="0" borderId="0" xfId="0" applyFont="1" applyBorder="1" applyAlignment="1" applyProtection="1">
      <alignment vertical="center"/>
      <protection hidden="1"/>
    </xf>
    <xf numFmtId="0" fontId="10" fillId="0" borderId="10" xfId="0" applyFont="1" applyBorder="1" applyAlignment="1" applyProtection="1">
      <alignment vertical="center"/>
      <protection hidden="1"/>
    </xf>
    <xf numFmtId="0" fontId="0" fillId="0" borderId="11" xfId="0" applyBorder="1" applyAlignment="1" applyProtection="1">
      <alignment vertical="center"/>
      <protection hidden="1"/>
    </xf>
    <xf numFmtId="0" fontId="20" fillId="0" borderId="12" xfId="0" applyFont="1" applyBorder="1" applyAlignment="1" applyProtection="1">
      <alignment horizontal="right" vertical="center"/>
      <protection hidden="1"/>
    </xf>
    <xf numFmtId="166" fontId="21" fillId="0" borderId="0" xfId="0" applyNumberFormat="1" applyFont="1" applyBorder="1" applyAlignment="1" applyProtection="1">
      <alignment vertical="center"/>
      <protection hidden="1"/>
    </xf>
    <xf numFmtId="0" fontId="22" fillId="0" borderId="0" xfId="0" applyFont="1" applyProtection="1">
      <protection hidden="1"/>
    </xf>
    <xf numFmtId="0" fontId="23" fillId="0" borderId="7" xfId="0" applyFont="1" applyBorder="1" applyAlignment="1" applyProtection="1">
      <alignment vertical="center"/>
      <protection hidden="1"/>
    </xf>
    <xf numFmtId="0" fontId="24" fillId="0" borderId="0" xfId="0" applyFont="1" applyBorder="1" applyAlignment="1" applyProtection="1">
      <alignment vertical="center"/>
      <protection hidden="1"/>
    </xf>
    <xf numFmtId="0" fontId="23" fillId="0" borderId="13" xfId="0" applyFont="1" applyBorder="1" applyAlignment="1" applyProtection="1">
      <alignment vertical="center"/>
      <protection hidden="1"/>
    </xf>
    <xf numFmtId="166" fontId="25" fillId="0" borderId="0" xfId="0" applyNumberFormat="1" applyFont="1" applyBorder="1" applyAlignment="1" applyProtection="1">
      <alignment vertical="center"/>
      <protection hidden="1"/>
    </xf>
    <xf numFmtId="0" fontId="26" fillId="0" borderId="0" xfId="0" applyFont="1" applyBorder="1" applyAlignment="1" applyProtection="1">
      <alignment vertical="center" wrapText="1"/>
      <protection hidden="1"/>
    </xf>
    <xf numFmtId="0" fontId="22" fillId="0" borderId="0" xfId="0" applyFont="1" applyBorder="1" applyAlignment="1" applyProtection="1">
      <alignment vertical="center"/>
      <protection hidden="1"/>
    </xf>
    <xf numFmtId="0" fontId="22" fillId="0" borderId="0" xfId="0" applyFont="1" applyAlignment="1" applyProtection="1">
      <alignment vertical="center"/>
      <protection hidden="1"/>
    </xf>
    <xf numFmtId="0" fontId="11" fillId="0" borderId="14"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166" fontId="27" fillId="0" borderId="0" xfId="0" applyNumberFormat="1" applyFont="1" applyBorder="1" applyAlignment="1" applyProtection="1">
      <alignment horizontal="center" vertical="center"/>
      <protection hidden="1"/>
    </xf>
    <xf numFmtId="0" fontId="28" fillId="0" borderId="0" xfId="0" applyFont="1" applyAlignment="1" applyProtection="1">
      <alignment horizontal="center"/>
      <protection hidden="1"/>
    </xf>
    <xf numFmtId="0" fontId="15" fillId="0" borderId="0" xfId="0" applyFont="1" applyAlignment="1" applyProtection="1">
      <alignment horizontal="center"/>
      <protection hidden="1"/>
    </xf>
    <xf numFmtId="0" fontId="2" fillId="0" borderId="0"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167" fontId="10" fillId="0" borderId="16"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hidden="1"/>
    </xf>
    <xf numFmtId="0" fontId="19" fillId="0" borderId="0" xfId="0" applyFont="1" applyAlignment="1" applyProtection="1">
      <alignment vertical="center"/>
      <protection hidden="1"/>
    </xf>
    <xf numFmtId="2" fontId="0" fillId="3" borderId="9" xfId="0" applyNumberFormat="1"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hidden="1"/>
    </xf>
    <xf numFmtId="0" fontId="30" fillId="0" borderId="14" xfId="0" applyFont="1" applyBorder="1" applyAlignment="1" applyProtection="1">
      <alignment horizontal="center" vertical="center"/>
      <protection hidden="1"/>
    </xf>
    <xf numFmtId="2" fontId="30" fillId="3" borderId="9" xfId="0" applyNumberFormat="1"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hidden="1"/>
    </xf>
    <xf numFmtId="0" fontId="8" fillId="0" borderId="0" xfId="0" applyFont="1" applyBorder="1" applyAlignment="1" applyProtection="1">
      <protection hidden="1"/>
    </xf>
    <xf numFmtId="0" fontId="47" fillId="0" borderId="0" xfId="0" applyFont="1" applyAlignment="1" applyProtection="1">
      <alignment vertical="center"/>
      <protection hidden="1"/>
    </xf>
    <xf numFmtId="167" fontId="15" fillId="0" borderId="18" xfId="0" applyNumberFormat="1" applyFont="1" applyFill="1" applyBorder="1" applyAlignment="1" applyProtection="1">
      <alignment horizontal="center" vertical="center"/>
      <protection hidden="1"/>
    </xf>
    <xf numFmtId="0" fontId="15" fillId="0" borderId="0" xfId="0" applyFont="1" applyFill="1" applyAlignment="1" applyProtection="1">
      <alignment vertical="center"/>
      <protection hidden="1"/>
    </xf>
    <xf numFmtId="0" fontId="15" fillId="0" borderId="0" xfId="0" applyFont="1" applyFill="1" applyProtection="1">
      <protection hidden="1"/>
    </xf>
    <xf numFmtId="0" fontId="15" fillId="0" borderId="0" xfId="0" applyFont="1" applyFill="1" applyBorder="1" applyAlignment="1" applyProtection="1">
      <protection hidden="1"/>
    </xf>
    <xf numFmtId="0" fontId="2" fillId="0" borderId="0" xfId="0" applyFont="1" applyFill="1" applyAlignment="1" applyProtection="1">
      <alignment vertical="center"/>
      <protection hidden="1"/>
    </xf>
    <xf numFmtId="167" fontId="10" fillId="0" borderId="19" xfId="0" applyNumberFormat="1" applyFont="1" applyFill="1" applyBorder="1" applyAlignment="1" applyProtection="1">
      <alignment horizontal="center" vertical="center"/>
      <protection hidden="1"/>
    </xf>
    <xf numFmtId="167" fontId="4" fillId="0" borderId="0" xfId="0" applyNumberFormat="1" applyFont="1" applyProtection="1">
      <protection hidden="1"/>
    </xf>
    <xf numFmtId="0" fontId="0" fillId="0" borderId="0" xfId="0" applyProtection="1">
      <protection hidden="1"/>
    </xf>
    <xf numFmtId="2" fontId="0" fillId="3" borderId="20" xfId="0" applyNumberFormat="1" applyFont="1" applyFill="1" applyBorder="1" applyAlignment="1" applyProtection="1">
      <alignment horizontal="center" vertical="center"/>
      <protection locked="0"/>
    </xf>
    <xf numFmtId="168" fontId="14" fillId="4" borderId="0" xfId="0" applyNumberFormat="1" applyFont="1" applyFill="1" applyBorder="1" applyAlignment="1" applyProtection="1">
      <alignment horizontal="center" vertical="center"/>
      <protection hidden="1"/>
    </xf>
    <xf numFmtId="0" fontId="0" fillId="4" borderId="0" xfId="0" applyFont="1" applyFill="1" applyProtection="1">
      <protection hidden="1"/>
    </xf>
    <xf numFmtId="0" fontId="0" fillId="4" borderId="0" xfId="0" applyFont="1" applyFill="1" applyAlignment="1" applyProtection="1">
      <alignment vertical="center"/>
      <protection hidden="1"/>
    </xf>
    <xf numFmtId="2" fontId="30" fillId="3" borderId="20" xfId="0" applyNumberFormat="1" applyFont="1" applyFill="1" applyBorder="1" applyAlignment="1" applyProtection="1">
      <alignment horizontal="center" vertical="center"/>
      <protection locked="0"/>
    </xf>
    <xf numFmtId="169" fontId="0" fillId="4" borderId="0" xfId="0" applyNumberFormat="1" applyFont="1" applyFill="1" applyBorder="1" applyAlignment="1" applyProtection="1">
      <alignment horizontal="center" vertical="center"/>
      <protection hidden="1"/>
    </xf>
    <xf numFmtId="0" fontId="0" fillId="4" borderId="0" xfId="0" applyFont="1" applyFill="1" applyBorder="1" applyAlignment="1" applyProtection="1">
      <alignment vertical="center"/>
      <protection hidden="1"/>
    </xf>
    <xf numFmtId="0" fontId="11" fillId="0" borderId="7"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48" fillId="0" borderId="13" xfId="0" applyFont="1" applyBorder="1" applyAlignment="1" applyProtection="1">
      <alignment horizontal="right" vertical="center"/>
      <protection hidden="1"/>
    </xf>
    <xf numFmtId="0" fontId="10" fillId="0" borderId="7" xfId="0" applyFont="1" applyBorder="1" applyAlignment="1" applyProtection="1">
      <alignment vertical="center"/>
      <protection hidden="1"/>
    </xf>
    <xf numFmtId="0" fontId="5" fillId="0" borderId="0" xfId="0" applyFont="1" applyBorder="1" applyAlignment="1" applyProtection="1">
      <alignment horizontal="right" vertical="center"/>
      <protection hidden="1"/>
    </xf>
    <xf numFmtId="0" fontId="0" fillId="0" borderId="0" xfId="0" applyFont="1" applyAlignment="1" applyProtection="1">
      <alignment horizontal="center" vertical="center"/>
      <protection hidden="1"/>
    </xf>
    <xf numFmtId="0" fontId="0" fillId="0" borderId="0" xfId="0" applyBorder="1" applyAlignment="1" applyProtection="1">
      <alignment vertical="center"/>
      <protection hidden="1"/>
    </xf>
    <xf numFmtId="0" fontId="15" fillId="0" borderId="0" xfId="0" applyFont="1" applyBorder="1" applyAlignment="1" applyProtection="1">
      <alignment vertical="center"/>
      <protection hidden="1"/>
    </xf>
    <xf numFmtId="0" fontId="10" fillId="0" borderId="7"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24" fillId="0" borderId="21" xfId="0" applyFont="1" applyBorder="1" applyAlignment="1" applyProtection="1">
      <alignment vertical="center"/>
      <protection hidden="1"/>
    </xf>
    <xf numFmtId="0" fontId="51" fillId="0" borderId="0" xfId="0" applyFont="1" applyBorder="1" applyAlignment="1" applyProtection="1">
      <alignment vertical="center"/>
      <protection hidden="1"/>
    </xf>
    <xf numFmtId="0" fontId="10" fillId="0" borderId="7" xfId="0" applyFont="1" applyFill="1" applyBorder="1" applyAlignment="1" applyProtection="1">
      <alignment vertical="center"/>
      <protection hidden="1"/>
    </xf>
    <xf numFmtId="0" fontId="19" fillId="0" borderId="0" xfId="0" applyFont="1" applyBorder="1" applyAlignment="1" applyProtection="1">
      <alignment vertical="center"/>
      <protection hidden="1"/>
    </xf>
    <xf numFmtId="0" fontId="11" fillId="0" borderId="7" xfId="0" applyFont="1" applyFill="1" applyBorder="1" applyAlignment="1" applyProtection="1">
      <alignment vertical="center"/>
      <protection hidden="1"/>
    </xf>
    <xf numFmtId="0" fontId="30" fillId="0" borderId="0" xfId="0" applyFont="1" applyBorder="1" applyAlignment="1" applyProtection="1">
      <alignment horizontal="right" vertical="center"/>
      <protection hidden="1"/>
    </xf>
    <xf numFmtId="9" fontId="0" fillId="3" borderId="9" xfId="0" applyNumberFormat="1" applyFill="1" applyBorder="1" applyAlignment="1" applyProtection="1">
      <alignment horizontal="center" vertical="center"/>
      <protection locked="0"/>
    </xf>
    <xf numFmtId="170" fontId="11" fillId="0" borderId="0" xfId="0" applyNumberFormat="1" applyFont="1" applyFill="1" applyBorder="1" applyAlignment="1" applyProtection="1">
      <alignment vertical="center"/>
      <protection hidden="1"/>
    </xf>
    <xf numFmtId="0" fontId="0" fillId="0" borderId="0" xfId="0" applyFont="1" applyBorder="1" applyAlignment="1" applyProtection="1">
      <alignment horizontal="right" vertical="center"/>
      <protection hidden="1"/>
    </xf>
    <xf numFmtId="0" fontId="4" fillId="0" borderId="0" xfId="0" applyFont="1" applyProtection="1">
      <protection hidden="1"/>
    </xf>
    <xf numFmtId="0" fontId="9" fillId="0" borderId="0" xfId="0" applyFont="1" applyBorder="1" applyAlignment="1" applyProtection="1">
      <alignment vertical="center"/>
      <protection hidden="1"/>
    </xf>
    <xf numFmtId="172" fontId="10" fillId="0" borderId="0" xfId="0" applyNumberFormat="1" applyFont="1" applyBorder="1" applyAlignment="1" applyProtection="1">
      <alignment vertical="center"/>
      <protection hidden="1"/>
    </xf>
    <xf numFmtId="0" fontId="10" fillId="0" borderId="0" xfId="0" applyFont="1" applyBorder="1" applyAlignment="1" applyProtection="1">
      <alignment vertical="center"/>
      <protection hidden="1"/>
    </xf>
    <xf numFmtId="166" fontId="10" fillId="0" borderId="0" xfId="0" applyNumberFormat="1" applyFont="1" applyBorder="1" applyAlignment="1" applyProtection="1">
      <alignment horizontal="right" vertical="center"/>
      <protection hidden="1"/>
    </xf>
    <xf numFmtId="166" fontId="10" fillId="0" borderId="13" xfId="0" applyNumberFormat="1" applyFont="1" applyBorder="1" applyAlignment="1" applyProtection="1">
      <alignment horizontal="right" vertical="center"/>
      <protection hidden="1"/>
    </xf>
    <xf numFmtId="0" fontId="56" fillId="0" borderId="0" xfId="0" applyFont="1" applyProtection="1">
      <protection hidden="1"/>
    </xf>
    <xf numFmtId="0" fontId="58" fillId="0" borderId="0" xfId="0" applyFont="1" applyBorder="1" applyAlignment="1" applyProtection="1">
      <alignment vertical="center"/>
      <protection hidden="1"/>
    </xf>
    <xf numFmtId="2" fontId="59" fillId="0" borderId="0" xfId="0" applyNumberFormat="1" applyFont="1" applyBorder="1" applyAlignment="1" applyProtection="1">
      <alignment vertical="center"/>
      <protection hidden="1"/>
    </xf>
    <xf numFmtId="10" fontId="11" fillId="0" borderId="0" xfId="0" applyNumberFormat="1" applyFont="1" applyBorder="1" applyAlignment="1" applyProtection="1">
      <alignment horizontal="center" vertical="center"/>
      <protection hidden="1"/>
    </xf>
    <xf numFmtId="10" fontId="11" fillId="0" borderId="22" xfId="0" applyNumberFormat="1" applyFont="1" applyBorder="1" applyAlignment="1" applyProtection="1">
      <alignment horizontal="center" vertical="center"/>
      <protection hidden="1"/>
    </xf>
    <xf numFmtId="0" fontId="5" fillId="0" borderId="0" xfId="0" applyFont="1" applyProtection="1">
      <protection hidden="1"/>
    </xf>
    <xf numFmtId="0" fontId="60" fillId="0" borderId="0" xfId="0" applyFont="1" applyAlignment="1" applyProtection="1">
      <alignment horizontal="right"/>
      <protection hidden="1"/>
    </xf>
    <xf numFmtId="172" fontId="11" fillId="0" borderId="0" xfId="0" applyNumberFormat="1" applyFont="1" applyBorder="1" applyAlignment="1" applyProtection="1">
      <alignment vertical="center"/>
      <protection hidden="1"/>
    </xf>
    <xf numFmtId="0" fontId="0" fillId="0" borderId="0" xfId="0" applyBorder="1" applyProtection="1">
      <protection hidden="1"/>
    </xf>
    <xf numFmtId="0" fontId="58" fillId="0" borderId="0" xfId="0" applyFont="1" applyAlignment="1">
      <alignment horizontal="right"/>
    </xf>
    <xf numFmtId="10" fontId="61" fillId="0" borderId="0" xfId="0" applyNumberFormat="1" applyFont="1" applyFill="1" applyAlignment="1" applyProtection="1">
      <alignment horizontal="left"/>
      <protection hidden="1"/>
    </xf>
    <xf numFmtId="172" fontId="9" fillId="2" borderId="0" xfId="0" applyNumberFormat="1" applyFont="1" applyFill="1" applyBorder="1" applyAlignment="1" applyProtection="1">
      <alignment horizontal="left" vertical="center"/>
      <protection hidden="1"/>
    </xf>
    <xf numFmtId="172" fontId="10" fillId="2" borderId="0" xfId="0" applyNumberFormat="1" applyFont="1" applyFill="1" applyBorder="1" applyAlignment="1" applyProtection="1">
      <alignment vertical="center"/>
      <protection hidden="1"/>
    </xf>
    <xf numFmtId="0" fontId="11" fillId="0" borderId="0" xfId="0" applyFont="1" applyBorder="1" applyAlignment="1" applyProtection="1">
      <alignment horizontal="right" vertical="center"/>
      <protection hidden="1"/>
    </xf>
    <xf numFmtId="0" fontId="15" fillId="0" borderId="0" xfId="0" applyFont="1" applyBorder="1" applyAlignment="1" applyProtection="1">
      <alignment horizontal="right" vertical="center"/>
      <protection hidden="1"/>
    </xf>
    <xf numFmtId="172" fontId="10" fillId="0" borderId="0" xfId="0" applyNumberFormat="1" applyFont="1" applyFill="1" applyBorder="1" applyAlignment="1" applyProtection="1">
      <alignment horizontal="right" vertical="center"/>
      <protection hidden="1"/>
    </xf>
    <xf numFmtId="0" fontId="11" fillId="0" borderId="13" xfId="0" applyFont="1" applyBorder="1" applyAlignment="1" applyProtection="1">
      <alignment horizontal="right" vertical="center"/>
      <protection hidden="1"/>
    </xf>
    <xf numFmtId="0" fontId="58" fillId="0" borderId="0" xfId="0" applyFont="1" applyBorder="1" applyAlignment="1" applyProtection="1">
      <alignment horizontal="center" vertical="center"/>
      <protection hidden="1"/>
    </xf>
    <xf numFmtId="0" fontId="0" fillId="0" borderId="0" xfId="0" applyFont="1" applyBorder="1" applyAlignment="1" applyProtection="1">
      <alignment horizontal="left" vertical="center"/>
      <protection hidden="1"/>
    </xf>
    <xf numFmtId="0" fontId="11" fillId="0" borderId="0" xfId="0" applyFont="1" applyBorder="1" applyAlignment="1" applyProtection="1">
      <alignment horizontal="center" vertical="center"/>
      <protection hidden="1"/>
    </xf>
    <xf numFmtId="0" fontId="0" fillId="0" borderId="7" xfId="0" applyFont="1" applyFill="1" applyBorder="1" applyAlignment="1" applyProtection="1">
      <alignment vertical="center"/>
      <protection hidden="1"/>
    </xf>
    <xf numFmtId="0" fontId="9" fillId="0" borderId="0" xfId="0" applyFont="1" applyFill="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30" fillId="0" borderId="3" xfId="0" applyFont="1" applyFill="1" applyBorder="1" applyAlignment="1" applyProtection="1">
      <alignment horizontal="center" vertical="center" wrapText="1"/>
      <protection hidden="1"/>
    </xf>
    <xf numFmtId="172" fontId="65" fillId="0" borderId="0" xfId="2" applyNumberFormat="1" applyFont="1" applyFill="1" applyBorder="1" applyAlignment="1" applyProtection="1">
      <alignment vertical="center"/>
      <protection hidden="1"/>
    </xf>
    <xf numFmtId="0" fontId="0" fillId="0" borderId="13" xfId="0" applyBorder="1" applyAlignment="1" applyProtection="1">
      <alignment vertical="center"/>
      <protection hidden="1"/>
    </xf>
    <xf numFmtId="0" fontId="30" fillId="0" borderId="0" xfId="0" applyFont="1" applyBorder="1" applyAlignment="1" applyProtection="1">
      <alignment vertical="center"/>
      <protection hidden="1"/>
    </xf>
    <xf numFmtId="0" fontId="14" fillId="0" borderId="0" xfId="0" applyFont="1" applyBorder="1" applyAlignment="1" applyProtection="1">
      <alignment vertical="center"/>
      <protection hidden="1"/>
    </xf>
    <xf numFmtId="178" fontId="30" fillId="0" borderId="3" xfId="0" applyNumberFormat="1" applyFont="1" applyFill="1" applyBorder="1" applyAlignment="1" applyProtection="1">
      <alignment horizontal="center" vertical="center"/>
      <protection hidden="1"/>
    </xf>
    <xf numFmtId="0" fontId="8" fillId="0" borderId="0" xfId="0" applyFont="1" applyBorder="1" applyAlignment="1" applyProtection="1">
      <alignment horizontal="right" vertical="center"/>
      <protection hidden="1"/>
    </xf>
    <xf numFmtId="0" fontId="8" fillId="0" borderId="13" xfId="0" applyFont="1" applyBorder="1" applyAlignment="1" applyProtection="1">
      <alignment horizontal="right" vertical="center"/>
      <protection hidden="1"/>
    </xf>
    <xf numFmtId="0" fontId="0" fillId="0" borderId="7" xfId="0" applyFont="1" applyBorder="1" applyAlignment="1" applyProtection="1">
      <alignment vertical="center"/>
      <protection hidden="1"/>
    </xf>
    <xf numFmtId="2" fontId="30" fillId="3" borderId="23" xfId="0" applyNumberFormat="1" applyFont="1" applyFill="1" applyBorder="1" applyAlignment="1" applyProtection="1">
      <alignment horizontal="right" vertical="center"/>
      <protection locked="0"/>
    </xf>
    <xf numFmtId="180" fontId="30" fillId="3" borderId="24" xfId="0" applyNumberFormat="1" applyFont="1" applyFill="1" applyBorder="1" applyAlignment="1" applyProtection="1">
      <alignment horizontal="left" vertical="center"/>
    </xf>
    <xf numFmtId="0" fontId="9" fillId="0" borderId="0" xfId="0" applyFont="1" applyBorder="1" applyAlignment="1" applyProtection="1">
      <alignment horizontal="right" vertical="center"/>
      <protection hidden="1"/>
    </xf>
    <xf numFmtId="177" fontId="9" fillId="0" borderId="0" xfId="0" applyNumberFormat="1" applyFont="1" applyFill="1" applyBorder="1" applyAlignment="1" applyProtection="1">
      <alignment horizontal="right" vertical="center"/>
      <protection hidden="1"/>
    </xf>
    <xf numFmtId="0" fontId="9" fillId="0" borderId="13" xfId="0" applyFont="1" applyBorder="1" applyAlignment="1" applyProtection="1">
      <alignment horizontal="right" vertical="center"/>
      <protection hidden="1"/>
    </xf>
    <xf numFmtId="0" fontId="5" fillId="0" borderId="7" xfId="0" applyFont="1" applyBorder="1" applyAlignment="1" applyProtection="1">
      <alignment vertical="center"/>
      <protection hidden="1"/>
    </xf>
    <xf numFmtId="0" fontId="5" fillId="0" borderId="0" xfId="0" applyFont="1" applyBorder="1" applyAlignment="1" applyProtection="1">
      <alignment vertical="center"/>
      <protection hidden="1"/>
    </xf>
    <xf numFmtId="0" fontId="77" fillId="0" borderId="0" xfId="0" applyFont="1" applyBorder="1" applyAlignment="1" applyProtection="1">
      <alignment vertical="center"/>
      <protection hidden="1"/>
    </xf>
    <xf numFmtId="0" fontId="10" fillId="0" borderId="0" xfId="0" applyFont="1" applyBorder="1" applyAlignment="1" applyProtection="1">
      <alignment horizontal="right" vertical="center"/>
      <protection hidden="1"/>
    </xf>
    <xf numFmtId="0" fontId="10" fillId="0" borderId="13" xfId="0" applyFont="1" applyBorder="1" applyAlignment="1" applyProtection="1">
      <alignment horizontal="right" vertical="center"/>
      <protection hidden="1"/>
    </xf>
    <xf numFmtId="0" fontId="79" fillId="0" borderId="0" xfId="0" applyFont="1" applyBorder="1" applyAlignment="1" applyProtection="1">
      <alignment vertical="center"/>
      <protection hidden="1"/>
    </xf>
    <xf numFmtId="0" fontId="5" fillId="0" borderId="7"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0" xfId="0" applyFont="1" applyAlignment="1">
      <alignment horizontal="right"/>
    </xf>
    <xf numFmtId="0" fontId="30" fillId="0" borderId="7" xfId="0" applyFont="1" applyBorder="1" applyAlignment="1" applyProtection="1">
      <alignment horizontal="left" vertical="center"/>
      <protection hidden="1"/>
    </xf>
    <xf numFmtId="0" fontId="82" fillId="0" borderId="0" xfId="0" applyFont="1" applyBorder="1" applyAlignment="1" applyProtection="1">
      <alignment horizontal="left" vertical="center"/>
      <protection hidden="1"/>
    </xf>
    <xf numFmtId="0" fontId="0" fillId="0" borderId="0" xfId="0" applyBorder="1" applyAlignment="1" applyProtection="1">
      <alignment horizontal="center" vertical="center"/>
      <protection hidden="1"/>
    </xf>
    <xf numFmtId="0" fontId="30" fillId="0" borderId="7" xfId="0" applyFont="1" applyBorder="1" applyAlignment="1" applyProtection="1">
      <alignment vertical="center"/>
      <protection hidden="1"/>
    </xf>
    <xf numFmtId="0" fontId="15"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15" fillId="0" borderId="0" xfId="0" applyFont="1" applyFill="1" applyBorder="1" applyAlignment="1" applyProtection="1">
      <alignment horizontal="right" vertical="center"/>
      <protection hidden="1"/>
    </xf>
    <xf numFmtId="0" fontId="26" fillId="0" borderId="0" xfId="0" applyFont="1" applyAlignment="1" applyProtection="1">
      <alignment vertical="center"/>
      <protection hidden="1"/>
    </xf>
    <xf numFmtId="2" fontId="22" fillId="0" borderId="0" xfId="0" applyNumberFormat="1" applyFont="1" applyAlignment="1" applyProtection="1">
      <alignment vertical="center"/>
      <protection hidden="1"/>
    </xf>
    <xf numFmtId="2" fontId="22" fillId="0" borderId="0" xfId="0" applyNumberFormat="1" applyFont="1" applyProtection="1">
      <protection hidden="1"/>
    </xf>
    <xf numFmtId="0" fontId="26" fillId="0" borderId="0" xfId="0" applyFont="1" applyAlignment="1" applyProtection="1">
      <alignment horizontal="right" vertical="center"/>
      <protection hidden="1"/>
    </xf>
    <xf numFmtId="0" fontId="85" fillId="0" borderId="0" xfId="0" applyFont="1" applyAlignment="1" applyProtection="1">
      <alignment vertical="center"/>
      <protection hidden="1"/>
    </xf>
    <xf numFmtId="182" fontId="26"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1" fontId="0" fillId="3" borderId="31" xfId="0" applyNumberFormat="1" applyFont="1" applyFill="1" applyBorder="1" applyAlignment="1" applyProtection="1">
      <alignment vertical="center"/>
      <protection locked="0"/>
    </xf>
    <xf numFmtId="2" fontId="0" fillId="3" borderId="31" xfId="0" applyNumberFormat="1" applyFont="1" applyFill="1" applyBorder="1" applyAlignment="1" applyProtection="1">
      <alignment vertical="center"/>
      <protection locked="0"/>
    </xf>
    <xf numFmtId="176" fontId="0" fillId="3" borderId="31" xfId="0" applyNumberFormat="1" applyFont="1" applyFill="1" applyBorder="1" applyAlignment="1" applyProtection="1">
      <alignment vertical="center"/>
      <protection locked="0"/>
    </xf>
    <xf numFmtId="1" fontId="0" fillId="3" borderId="24" xfId="0" applyNumberFormat="1" applyFont="1" applyFill="1" applyBorder="1" applyAlignment="1" applyProtection="1">
      <alignment vertical="center"/>
      <protection locked="0"/>
    </xf>
    <xf numFmtId="2" fontId="0" fillId="3" borderId="24" xfId="0" applyNumberFormat="1" applyFont="1" applyFill="1" applyBorder="1" applyAlignment="1" applyProtection="1">
      <alignment vertical="center"/>
      <protection locked="0"/>
    </xf>
    <xf numFmtId="176" fontId="0" fillId="3" borderId="24" xfId="0" applyNumberFormat="1" applyFont="1" applyFill="1" applyBorder="1" applyAlignment="1" applyProtection="1">
      <alignment vertical="center"/>
      <protection locked="0"/>
    </xf>
    <xf numFmtId="14" fontId="87" fillId="0" borderId="0" xfId="0" applyNumberFormat="1" applyFont="1" applyAlignment="1" applyProtection="1">
      <alignment vertical="center"/>
      <protection hidden="1"/>
    </xf>
    <xf numFmtId="0" fontId="7" fillId="0" borderId="0" xfId="0" applyFont="1" applyFill="1" applyBorder="1" applyAlignment="1" applyProtection="1">
      <alignment vertical="center"/>
      <protection hidden="1"/>
    </xf>
    <xf numFmtId="0" fontId="8" fillId="0" borderId="0" xfId="0" applyFont="1" applyFill="1" applyAlignment="1" applyProtection="1">
      <alignment horizontal="left" vertical="center"/>
      <protection hidden="1"/>
    </xf>
    <xf numFmtId="0" fontId="16" fillId="0" borderId="0"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protection hidden="1"/>
    </xf>
    <xf numFmtId="0" fontId="14" fillId="4" borderId="0" xfId="0" applyFont="1" applyFill="1" applyBorder="1" applyAlignment="1" applyProtection="1">
      <alignment vertical="center"/>
      <protection hidden="1"/>
    </xf>
    <xf numFmtId="0" fontId="0" fillId="0" borderId="9" xfId="0" applyFont="1" applyBorder="1" applyAlignment="1" applyProtection="1">
      <alignment horizontal="left"/>
      <protection locked="0"/>
    </xf>
    <xf numFmtId="0" fontId="0" fillId="0" borderId="20" xfId="0" applyFont="1" applyBorder="1" applyAlignment="1" applyProtection="1">
      <alignment horizontal="left" vertical="center"/>
      <protection locked="0"/>
    </xf>
    <xf numFmtId="0" fontId="5" fillId="6" borderId="29" xfId="0" applyNumberFormat="1" applyFont="1" applyFill="1" applyBorder="1" applyAlignment="1" applyProtection="1">
      <alignment horizontal="center" vertical="center"/>
      <protection hidden="1"/>
    </xf>
    <xf numFmtId="0" fontId="7" fillId="8" borderId="0" xfId="0" applyFont="1" applyFill="1" applyBorder="1" applyAlignment="1" applyProtection="1">
      <alignment horizontal="center" vertical="center"/>
      <protection hidden="1"/>
    </xf>
    <xf numFmtId="0" fontId="5" fillId="0" borderId="25"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5" fillId="3" borderId="30" xfId="0" applyFont="1" applyFill="1" applyBorder="1" applyAlignment="1" applyProtection="1">
      <alignment horizontal="center" vertical="center"/>
      <protection hidden="1"/>
    </xf>
    <xf numFmtId="0" fontId="11" fillId="0" borderId="9" xfId="0" applyFont="1" applyBorder="1" applyAlignment="1" applyProtection="1">
      <alignment horizontal="center" vertical="center"/>
      <protection locked="0"/>
    </xf>
    <xf numFmtId="165" fontId="13" fillId="0" borderId="9" xfId="0" applyNumberFormat="1" applyFont="1" applyFill="1" applyBorder="1" applyAlignment="1" applyProtection="1">
      <alignment horizontal="center" vertical="center"/>
      <protection locked="0"/>
    </xf>
    <xf numFmtId="17" fontId="10" fillId="0" borderId="22" xfId="0" applyNumberFormat="1" applyFont="1" applyBorder="1" applyAlignment="1" applyProtection="1">
      <alignment horizontal="right" vertical="center"/>
      <protection hidden="1"/>
    </xf>
    <xf numFmtId="0" fontId="11" fillId="0" borderId="20"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left"/>
      <protection locked="0"/>
    </xf>
    <xf numFmtId="0" fontId="10" fillId="3" borderId="7" xfId="0" applyFont="1" applyFill="1" applyBorder="1" applyAlignment="1" applyProtection="1">
      <alignment horizontal="center" vertical="center"/>
      <protection hidden="1"/>
    </xf>
    <xf numFmtId="0" fontId="10" fillId="3" borderId="13" xfId="0" applyFont="1" applyFill="1" applyBorder="1" applyAlignment="1" applyProtection="1">
      <alignment horizontal="center" vertical="center"/>
      <protection hidden="1"/>
    </xf>
    <xf numFmtId="0" fontId="7" fillId="4" borderId="0" xfId="0" applyFont="1" applyFill="1" applyBorder="1" applyAlignment="1" applyProtection="1">
      <alignment vertical="center"/>
      <protection hidden="1"/>
    </xf>
    <xf numFmtId="168" fontId="14" fillId="4" borderId="0" xfId="0" applyNumberFormat="1" applyFont="1" applyFill="1" applyBorder="1" applyAlignment="1" applyProtection="1">
      <alignment horizontal="center" vertical="center"/>
      <protection hidden="1"/>
    </xf>
    <xf numFmtId="170" fontId="0" fillId="0" borderId="9" xfId="0" applyNumberFormat="1" applyFont="1" applyBorder="1" applyAlignment="1" applyProtection="1">
      <alignment horizontal="center" vertical="center"/>
      <protection hidden="1"/>
    </xf>
    <xf numFmtId="170" fontId="5" fillId="3" borderId="20" xfId="0" applyNumberFormat="1" applyFont="1" applyFill="1" applyBorder="1" applyAlignment="1" applyProtection="1">
      <alignment vertical="center"/>
      <protection locked="0"/>
    </xf>
    <xf numFmtId="170" fontId="5" fillId="0" borderId="21" xfId="0" applyNumberFormat="1" applyFont="1" applyFill="1" applyBorder="1" applyAlignment="1" applyProtection="1">
      <alignment vertical="center"/>
    </xf>
    <xf numFmtId="0" fontId="12" fillId="0" borderId="0" xfId="0" applyFont="1" applyBorder="1" applyAlignment="1" applyProtection="1">
      <alignment vertical="center" wrapText="1"/>
      <protection hidden="1"/>
    </xf>
    <xf numFmtId="49" fontId="0" fillId="0" borderId="20" xfId="0" applyNumberFormat="1" applyFont="1" applyBorder="1" applyAlignment="1" applyProtection="1">
      <alignment horizontal="left" vertical="center"/>
      <protection locked="0"/>
    </xf>
    <xf numFmtId="0" fontId="19" fillId="0" borderId="11" xfId="0" applyFont="1" applyBorder="1" applyAlignment="1" applyProtection="1">
      <alignment horizontal="center" vertical="center"/>
      <protection hidden="1"/>
    </xf>
    <xf numFmtId="0" fontId="10" fillId="0" borderId="28" xfId="0" applyFont="1" applyFill="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171" fontId="10" fillId="3" borderId="20" xfId="0" applyNumberFormat="1" applyFont="1" applyFill="1" applyBorder="1" applyAlignment="1" applyProtection="1">
      <alignment horizontal="right" vertical="center"/>
      <protection locked="0"/>
    </xf>
    <xf numFmtId="0" fontId="11" fillId="2" borderId="9" xfId="0" applyFont="1" applyFill="1" applyBorder="1" applyAlignment="1" applyProtection="1">
      <alignment horizontal="center" vertical="center"/>
      <protection hidden="1"/>
    </xf>
    <xf numFmtId="0" fontId="11" fillId="2" borderId="20" xfId="0" applyFont="1" applyFill="1" applyBorder="1" applyAlignment="1" applyProtection="1">
      <alignment horizontal="center" vertical="center"/>
      <protection hidden="1"/>
    </xf>
    <xf numFmtId="166" fontId="11" fillId="0" borderId="9" xfId="0" applyNumberFormat="1" applyFont="1" applyBorder="1" applyAlignment="1" applyProtection="1">
      <alignment horizontal="right" vertical="center"/>
      <protection hidden="1"/>
    </xf>
    <xf numFmtId="170" fontId="11" fillId="0" borderId="9" xfId="0" applyNumberFormat="1" applyFont="1" applyBorder="1" applyAlignment="1" applyProtection="1">
      <alignment horizontal="right" vertical="center"/>
      <protection hidden="1"/>
    </xf>
    <xf numFmtId="172" fontId="11" fillId="0" borderId="20" xfId="0" applyNumberFormat="1" applyFont="1" applyBorder="1" applyAlignment="1" applyProtection="1">
      <alignment horizontal="right" vertical="center"/>
      <protection hidden="1"/>
    </xf>
    <xf numFmtId="166" fontId="11" fillId="0" borderId="9" xfId="2" applyNumberFormat="1" applyFont="1" applyFill="1" applyBorder="1" applyAlignment="1" applyProtection="1">
      <alignment horizontal="right" vertical="center"/>
      <protection hidden="1"/>
    </xf>
    <xf numFmtId="170" fontId="11" fillId="3" borderId="9" xfId="0" applyNumberFormat="1" applyFont="1" applyFill="1" applyBorder="1" applyAlignment="1" applyProtection="1">
      <alignment horizontal="right" vertical="center"/>
      <protection locked="0"/>
    </xf>
    <xf numFmtId="0" fontId="0" fillId="3" borderId="9" xfId="0" applyFont="1" applyFill="1" applyBorder="1" applyAlignment="1" applyProtection="1">
      <alignment vertical="center"/>
      <protection locked="0"/>
    </xf>
    <xf numFmtId="166" fontId="11" fillId="3" borderId="9" xfId="2" applyNumberFormat="1" applyFont="1" applyFill="1" applyBorder="1" applyAlignment="1" applyProtection="1">
      <alignment horizontal="right" vertical="center"/>
      <protection locked="0"/>
    </xf>
    <xf numFmtId="166" fontId="11" fillId="0" borderId="9" xfId="0" applyNumberFormat="1" applyFont="1" applyFill="1" applyBorder="1" applyAlignment="1" applyProtection="1">
      <alignment horizontal="right" vertical="center"/>
      <protection hidden="1"/>
    </xf>
    <xf numFmtId="166" fontId="23" fillId="0" borderId="9" xfId="0" applyNumberFormat="1" applyFont="1" applyFill="1" applyBorder="1" applyAlignment="1" applyProtection="1">
      <alignment horizontal="right" vertical="center"/>
      <protection locked="0"/>
    </xf>
    <xf numFmtId="9" fontId="23" fillId="0" borderId="9" xfId="0" applyNumberFormat="1" applyFont="1" applyBorder="1" applyAlignment="1" applyProtection="1">
      <alignment horizontal="right" vertical="center"/>
      <protection hidden="1"/>
    </xf>
    <xf numFmtId="166" fontId="11" fillId="3" borderId="9" xfId="0" applyNumberFormat="1" applyFont="1" applyFill="1" applyBorder="1" applyAlignment="1" applyProtection="1">
      <alignment horizontal="right" vertical="center"/>
      <protection locked="0"/>
    </xf>
    <xf numFmtId="10" fontId="11" fillId="0" borderId="9" xfId="0" applyNumberFormat="1" applyFont="1" applyBorder="1" applyAlignment="1" applyProtection="1">
      <alignment horizontal="right" vertical="center"/>
      <protection hidden="1"/>
    </xf>
    <xf numFmtId="172" fontId="11" fillId="0" borderId="9" xfId="0" applyNumberFormat="1" applyFont="1" applyBorder="1" applyAlignment="1" applyProtection="1">
      <alignment horizontal="right" vertical="center"/>
      <protection hidden="1"/>
    </xf>
    <xf numFmtId="172" fontId="9" fillId="0" borderId="20" xfId="0" applyNumberFormat="1" applyFont="1" applyBorder="1" applyAlignment="1" applyProtection="1">
      <alignment horizontal="right" vertical="center"/>
      <protection hidden="1"/>
    </xf>
    <xf numFmtId="0" fontId="9" fillId="0" borderId="27" xfId="0" applyFont="1" applyBorder="1" applyAlignment="1" applyProtection="1">
      <alignment horizontal="center" vertical="center"/>
      <protection hidden="1"/>
    </xf>
    <xf numFmtId="0" fontId="57" fillId="0" borderId="22" xfId="0" applyFont="1" applyBorder="1" applyAlignment="1" applyProtection="1">
      <alignment horizontal="center" vertical="center" wrapText="1"/>
      <protection hidden="1"/>
    </xf>
    <xf numFmtId="0" fontId="57" fillId="0" borderId="0" xfId="0" applyFont="1" applyBorder="1" applyAlignment="1" applyProtection="1">
      <alignment horizontal="center" vertical="center" wrapText="1"/>
      <protection hidden="1"/>
    </xf>
    <xf numFmtId="172" fontId="5" fillId="0" borderId="20" xfId="0" applyNumberFormat="1" applyFont="1" applyBorder="1" applyAlignment="1" applyProtection="1">
      <alignment horizontal="right" vertical="center"/>
      <protection hidden="1"/>
    </xf>
    <xf numFmtId="172" fontId="9" fillId="7" borderId="20" xfId="0" applyNumberFormat="1" applyFont="1" applyFill="1" applyBorder="1" applyAlignment="1" applyProtection="1">
      <alignment horizontal="right" vertical="center"/>
      <protection hidden="1"/>
    </xf>
    <xf numFmtId="0" fontId="58" fillId="0" borderId="0" xfId="0" applyFont="1" applyBorder="1" applyAlignment="1" applyProtection="1">
      <alignment horizontal="right" vertical="center"/>
      <protection hidden="1"/>
    </xf>
    <xf numFmtId="172" fontId="11" fillId="3" borderId="9" xfId="0" applyNumberFormat="1" applyFont="1" applyFill="1" applyBorder="1" applyAlignment="1" applyProtection="1">
      <alignment horizontal="right" vertical="center"/>
      <protection locked="0"/>
    </xf>
    <xf numFmtId="174" fontId="5" fillId="7" borderId="9" xfId="0" applyNumberFormat="1" applyFont="1" applyFill="1" applyBorder="1" applyAlignment="1" applyProtection="1">
      <alignment horizontal="center" vertical="center"/>
      <protection hidden="1"/>
    </xf>
    <xf numFmtId="175" fontId="11" fillId="3" borderId="9" xfId="0" applyNumberFormat="1" applyFont="1" applyFill="1" applyBorder="1" applyAlignment="1" applyProtection="1">
      <alignment horizontal="right" vertical="center"/>
      <protection locked="0"/>
    </xf>
    <xf numFmtId="0" fontId="56" fillId="0" borderId="16" xfId="0" applyFont="1" applyBorder="1" applyAlignment="1">
      <alignment horizontal="center" vertical="top"/>
    </xf>
    <xf numFmtId="179" fontId="30" fillId="2" borderId="9" xfId="0" applyNumberFormat="1" applyFont="1" applyFill="1" applyBorder="1" applyAlignment="1" applyProtection="1">
      <alignment horizontal="center" vertical="center"/>
      <protection hidden="1"/>
    </xf>
    <xf numFmtId="0" fontId="68" fillId="0" borderId="3" xfId="0" applyFont="1" applyBorder="1" applyAlignment="1" applyProtection="1">
      <alignment horizontal="center" vertical="center" wrapText="1"/>
      <protection hidden="1"/>
    </xf>
    <xf numFmtId="177" fontId="9" fillId="6" borderId="20" xfId="0" applyNumberFormat="1" applyFont="1" applyFill="1" applyBorder="1" applyAlignment="1" applyProtection="1">
      <alignment horizontal="right" vertical="center"/>
      <protection hidden="1"/>
    </xf>
    <xf numFmtId="181" fontId="30" fillId="0" borderId="9" xfId="0" applyNumberFormat="1" applyFont="1" applyFill="1" applyBorder="1" applyAlignment="1" applyProtection="1">
      <alignment horizontal="center" vertical="center"/>
      <protection hidden="1"/>
    </xf>
    <xf numFmtId="0" fontId="11" fillId="3" borderId="9" xfId="0" applyFont="1" applyFill="1" applyBorder="1" applyAlignment="1" applyProtection="1">
      <alignment horizontal="left" vertical="center"/>
      <protection locked="0"/>
    </xf>
    <xf numFmtId="172" fontId="11" fillId="3" borderId="20" xfId="0" applyNumberFormat="1" applyFont="1" applyFill="1" applyBorder="1" applyAlignment="1" applyProtection="1">
      <alignment horizontal="right" vertical="center"/>
      <protection locked="0"/>
    </xf>
    <xf numFmtId="172" fontId="9" fillId="0" borderId="20" xfId="0" applyNumberFormat="1" applyFont="1" applyBorder="1" applyAlignment="1" applyProtection="1">
      <alignment vertical="center"/>
      <protection hidden="1"/>
    </xf>
    <xf numFmtId="0" fontId="15" fillId="0" borderId="15" xfId="0" applyFont="1" applyBorder="1" applyAlignment="1" applyProtection="1">
      <alignment horizontal="center" wrapText="1"/>
      <protection hidden="1"/>
    </xf>
    <xf numFmtId="177" fontId="66" fillId="4" borderId="20" xfId="0" applyNumberFormat="1" applyFont="1" applyFill="1" applyBorder="1" applyAlignment="1" applyProtection="1">
      <alignment horizontal="right" vertical="center"/>
      <protection hidden="1"/>
    </xf>
    <xf numFmtId="177" fontId="9" fillId="3" borderId="20" xfId="0" applyNumberFormat="1" applyFont="1" applyFill="1" applyBorder="1" applyAlignment="1" applyProtection="1">
      <alignment horizontal="right" vertical="center"/>
      <protection locked="0"/>
    </xf>
    <xf numFmtId="181" fontId="30" fillId="3" borderId="9" xfId="0" applyNumberFormat="1" applyFont="1" applyFill="1" applyBorder="1" applyAlignment="1" applyProtection="1">
      <alignment horizontal="center" vertical="center"/>
      <protection locked="0"/>
    </xf>
    <xf numFmtId="178" fontId="68" fillId="0" borderId="3" xfId="0" applyNumberFormat="1" applyFont="1" applyFill="1" applyBorder="1" applyAlignment="1" applyProtection="1">
      <alignment horizontal="center" vertical="center" wrapText="1"/>
      <protection hidden="1"/>
    </xf>
    <xf numFmtId="181" fontId="15" fillId="3" borderId="9" xfId="0" applyNumberFormat="1" applyFont="1" applyFill="1" applyBorder="1" applyAlignment="1" applyProtection="1">
      <alignment horizontal="center" vertical="center"/>
      <protection locked="0"/>
    </xf>
    <xf numFmtId="181" fontId="15" fillId="5" borderId="9" xfId="0" applyNumberFormat="1" applyFont="1" applyFill="1" applyBorder="1" applyAlignment="1" applyProtection="1">
      <alignment horizontal="center" vertical="center"/>
      <protection hidden="1"/>
    </xf>
    <xf numFmtId="14" fontId="0" fillId="0" borderId="9" xfId="0" applyNumberFormat="1" applyBorder="1" applyAlignment="1" applyProtection="1">
      <alignment horizontal="center" vertical="center"/>
      <protection locked="0"/>
    </xf>
    <xf numFmtId="170" fontId="15" fillId="0" borderId="20" xfId="0" applyNumberFormat="1" applyFont="1" applyFill="1" applyBorder="1" applyAlignment="1" applyProtection="1">
      <alignment horizontal="right" vertical="center"/>
      <protection hidden="1"/>
    </xf>
    <xf numFmtId="0" fontId="83" fillId="0" borderId="25" xfId="0" applyFont="1" applyBorder="1" applyAlignment="1" applyProtection="1">
      <alignment horizontal="center" vertical="center"/>
      <protection hidden="1"/>
    </xf>
    <xf numFmtId="0" fontId="84" fillId="0" borderId="26" xfId="0" applyFont="1" applyBorder="1" applyAlignment="1" applyProtection="1">
      <alignment horizontal="center" vertical="top"/>
      <protection hidden="1"/>
    </xf>
    <xf numFmtId="0" fontId="22" fillId="0" borderId="0" xfId="0" applyFont="1" applyBorder="1" applyAlignment="1" applyProtection="1">
      <alignment vertical="center"/>
      <protection hidden="1"/>
    </xf>
    <xf numFmtId="181" fontId="5" fillId="6" borderId="20" xfId="0" applyNumberFormat="1" applyFont="1" applyFill="1" applyBorder="1" applyAlignment="1" applyProtection="1">
      <alignment vertical="center"/>
      <protection hidden="1"/>
    </xf>
    <xf numFmtId="170" fontId="5" fillId="6" borderId="20" xfId="0" applyNumberFormat="1" applyFont="1" applyFill="1" applyBorder="1" applyAlignment="1" applyProtection="1">
      <alignment vertical="center"/>
      <protection hidden="1"/>
    </xf>
    <xf numFmtId="0" fontId="0" fillId="0" borderId="9" xfId="0" applyBorder="1" applyAlignment="1" applyProtection="1">
      <alignment horizontal="center" vertical="center"/>
      <protection locked="0"/>
    </xf>
    <xf numFmtId="181" fontId="15" fillId="0" borderId="20" xfId="0" applyNumberFormat="1" applyFont="1" applyFill="1" applyBorder="1" applyAlignment="1" applyProtection="1">
      <alignment horizontal="right" vertical="center"/>
      <protection hidden="1"/>
    </xf>
  </cellXfs>
  <cellStyles count="17">
    <cellStyle name="Currency" xfId="2" builtinId="4"/>
    <cellStyle name="Euro" xfId="1"/>
    <cellStyle name="Normal" xfId="0" builtinId="0"/>
    <cellStyle name="Sans nom1" xfId="3"/>
    <cellStyle name="Sans nom10" xfId="4"/>
    <cellStyle name="Sans nom11" xfId="5"/>
    <cellStyle name="Sans nom12" xfId="6"/>
    <cellStyle name="Sans nom2" xfId="7"/>
    <cellStyle name="Sans nom3" xfId="8"/>
    <cellStyle name="Sans nom4" xfId="9"/>
    <cellStyle name="Sans nom5" xfId="10"/>
    <cellStyle name="Sans nom6" xfId="11"/>
    <cellStyle name="Sans nom7" xfId="12"/>
    <cellStyle name="Sans nom8" xfId="13"/>
    <cellStyle name="Sans nom9" xfId="14"/>
    <cellStyle name="TableStyleLight1" xfId="15"/>
    <cellStyle name="Titre 1" xfId="16"/>
  </cellStyles>
  <dxfs count="28">
    <dxf>
      <font>
        <b/>
        <i val="0"/>
        <condense val="0"/>
        <extend val="0"/>
        <color indexed="10"/>
      </font>
    </dxf>
    <dxf>
      <border>
        <left style="hair">
          <color indexed="9"/>
        </left>
        <right style="hair">
          <color indexed="9"/>
        </right>
        <top style="thin">
          <color indexed="8"/>
        </top>
        <bottom style="hair">
          <color indexed="9"/>
        </bottom>
      </border>
    </dxf>
    <dxf>
      <font>
        <b val="0"/>
        <condense val="0"/>
        <extend val="0"/>
        <color indexed="8"/>
      </font>
      <fill>
        <patternFill patternType="solid">
          <fgColor indexed="58"/>
          <bgColor indexed="8"/>
        </patternFill>
      </fill>
    </dxf>
    <dxf>
      <fill>
        <patternFill patternType="solid">
          <fgColor indexed="26"/>
          <bgColor indexed="9"/>
        </patternFill>
      </fill>
      <border>
        <left style="thin">
          <color indexed="8"/>
        </left>
        <right style="thin">
          <color indexed="8"/>
        </right>
        <top style="thin">
          <color indexed="8"/>
        </top>
        <bottom style="thin">
          <color indexed="8"/>
        </bottom>
      </border>
    </dxf>
    <dxf>
      <fill>
        <patternFill patternType="solid">
          <fgColor indexed="26"/>
          <bgColor indexed="9"/>
        </patternFill>
      </fill>
      <border>
        <left style="thin">
          <color indexed="8"/>
        </left>
        <right style="thin">
          <color indexed="8"/>
        </right>
        <top style="thin">
          <color indexed="8"/>
        </top>
        <bottom style="thin">
          <color indexed="8"/>
        </bottom>
      </border>
    </dxf>
    <dxf>
      <font>
        <b val="0"/>
        <i val="0"/>
        <strike val="0"/>
        <condense val="0"/>
        <extend val="0"/>
        <u val="none"/>
        <sz val="10"/>
        <color indexed="8"/>
      </font>
      <fill>
        <patternFill patternType="solid">
          <fgColor indexed="26"/>
          <bgColor indexed="9"/>
        </patternFill>
      </fill>
      <border>
        <left style="thin">
          <color indexed="8"/>
        </left>
        <right/>
        <top style="thin">
          <color indexed="8"/>
        </top>
        <bottom style="thin">
          <color indexed="8"/>
        </bottom>
      </border>
    </dxf>
    <dxf>
      <font>
        <b/>
        <i val="0"/>
        <condense val="0"/>
        <extend val="0"/>
        <color indexed="10"/>
      </font>
    </dxf>
    <dxf>
      <font>
        <b val="0"/>
        <condense val="0"/>
        <extend val="0"/>
        <color indexed="9"/>
      </font>
    </dxf>
    <dxf>
      <font>
        <b/>
        <i val="0"/>
        <condense val="0"/>
        <extend val="0"/>
        <color indexed="10"/>
      </font>
    </dxf>
    <dxf>
      <fill>
        <patternFill patternType="none">
          <fgColor indexed="64"/>
          <bgColor indexed="65"/>
        </patternFill>
      </fill>
      <border>
        <left style="thin">
          <color indexed="8"/>
        </left>
        <right style="double">
          <color indexed="8"/>
        </right>
        <top style="hair">
          <color indexed="9"/>
        </top>
        <bottom style="hair">
          <color indexed="9"/>
        </bottom>
      </border>
    </dxf>
    <dxf>
      <fill>
        <patternFill patternType="solid">
          <fgColor indexed="26"/>
          <bgColor indexed="9"/>
        </patternFill>
      </fill>
      <border>
        <left/>
        <right style="double">
          <color indexed="8"/>
        </right>
        <top/>
        <bottom/>
      </border>
    </dxf>
    <dxf>
      <border>
        <left style="thin">
          <color indexed="8"/>
        </left>
        <right style="double">
          <color indexed="8"/>
        </right>
        <top style="hair">
          <color indexed="9"/>
        </top>
        <bottom style="hair">
          <color indexed="9"/>
        </bottom>
      </border>
    </dxf>
    <dxf>
      <border>
        <left/>
        <right style="double">
          <color indexed="8"/>
        </right>
        <top/>
        <bottom/>
      </border>
    </dxf>
    <dxf>
      <border>
        <left style="thin">
          <color indexed="8"/>
        </left>
        <right style="double">
          <color indexed="8"/>
        </right>
        <top style="hair">
          <color indexed="9"/>
        </top>
        <bottom style="hair">
          <color indexed="9"/>
        </bottom>
      </border>
    </dxf>
    <dxf>
      <border>
        <left/>
        <right style="double">
          <color indexed="8"/>
        </right>
        <top/>
        <bottom/>
      </border>
    </dxf>
    <dxf>
      <font>
        <b val="0"/>
        <condense val="0"/>
        <extend val="0"/>
        <color indexed="8"/>
      </font>
    </dxf>
    <dxf>
      <font>
        <b/>
        <i val="0"/>
        <condense val="0"/>
        <extend val="0"/>
        <color indexed="10"/>
      </font>
    </dxf>
    <dxf>
      <fill>
        <patternFill patternType="none">
          <fgColor indexed="64"/>
          <bgColor indexed="65"/>
        </patternFill>
      </fill>
      <border>
        <left style="thin">
          <color indexed="8"/>
        </left>
        <right style="hair">
          <color indexed="9"/>
        </right>
        <top style="hair">
          <color indexed="9"/>
        </top>
        <bottom style="hair">
          <color indexed="9"/>
        </bottom>
      </border>
    </dxf>
    <dxf>
      <fill>
        <patternFill patternType="none">
          <fgColor indexed="64"/>
          <bgColor indexed="65"/>
        </patternFill>
      </fill>
      <border>
        <left/>
        <right/>
        <top/>
        <bottom/>
      </border>
    </dxf>
    <dxf>
      <border>
        <left/>
        <right style="hair">
          <color indexed="9"/>
        </right>
        <top/>
        <bottom style="hair">
          <color indexed="9"/>
        </bottom>
      </border>
    </dxf>
    <dxf>
      <border>
        <left/>
        <right/>
        <top/>
        <bottom/>
      </border>
    </dxf>
    <dxf>
      <fill>
        <patternFill patternType="none">
          <fgColor indexed="64"/>
          <bgColor indexed="65"/>
        </patternFill>
      </fill>
      <border>
        <left style="thin">
          <color indexed="8"/>
        </left>
        <right style="hair">
          <color indexed="9"/>
        </right>
        <top style="hair">
          <color indexed="9"/>
        </top>
        <bottom style="hair">
          <color indexed="9"/>
        </bottom>
      </border>
    </dxf>
    <dxf>
      <border>
        <left style="thin">
          <color indexed="8"/>
        </left>
        <right style="hair">
          <color indexed="9"/>
        </right>
        <top/>
        <bottom style="hair">
          <color indexed="9"/>
        </bottom>
      </border>
    </dxf>
    <dxf>
      <font>
        <b/>
        <i val="0"/>
        <condense val="0"/>
        <extend val="0"/>
        <color indexed="10"/>
      </font>
    </dxf>
    <dxf>
      <font>
        <b val="0"/>
        <condense val="0"/>
        <extend val="0"/>
        <color indexed="8"/>
      </font>
    </dxf>
    <dxf>
      <font>
        <b val="0"/>
        <condense val="0"/>
        <extend val="0"/>
        <color indexed="8"/>
      </font>
    </dxf>
    <dxf>
      <font>
        <b/>
        <i val="0"/>
        <condense val="0"/>
        <extend val="0"/>
        <sz val="11"/>
        <color indexed="10"/>
      </font>
      <fill>
        <patternFill patternType="solid">
          <fgColor indexed="22"/>
          <bgColor indexed="47"/>
        </patternFill>
      </fill>
    </dxf>
    <dxf>
      <font>
        <b val="0"/>
        <condense val="0"/>
        <extend val="0"/>
        <color indexed="8"/>
      </font>
      <fill>
        <patternFill patternType="solid">
          <fgColor indexed="22"/>
          <bgColor indexed="4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AE0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K82"/>
  <sheetViews>
    <sheetView tabSelected="1" workbookViewId="0">
      <selection activeCell="U10" sqref="U10"/>
    </sheetView>
  </sheetViews>
  <sheetFormatPr baseColWidth="10" defaultColWidth="11.33203125" defaultRowHeight="14.5" customHeight="1" x14ac:dyDescent="0"/>
  <cols>
    <col min="1" max="1" width="18.5" style="1" customWidth="1"/>
    <col min="2" max="15" width="6.6640625" style="1" customWidth="1"/>
    <col min="16" max="17" width="7.33203125" style="1" customWidth="1"/>
    <col min="18" max="18" width="4.83203125" style="2" customWidth="1"/>
    <col min="19" max="19" width="12.33203125" style="3" customWidth="1"/>
    <col min="20" max="20" width="3.33203125" style="3" customWidth="1"/>
    <col min="21" max="21" width="14" style="3" customWidth="1"/>
    <col min="22" max="22" width="11.33203125" style="3"/>
    <col min="23" max="23" width="5.5" style="3" customWidth="1"/>
    <col min="24" max="25" width="11.33203125" style="3"/>
    <col min="26" max="26" width="13.33203125" style="3" customWidth="1"/>
    <col min="27" max="36" width="11.33203125" style="3"/>
    <col min="37" max="16384" width="11.33203125" style="1"/>
  </cols>
  <sheetData>
    <row r="1" spans="1:36" ht="14.5" customHeight="1">
      <c r="A1" s="183" t="s">
        <v>0</v>
      </c>
      <c r="B1" s="183"/>
      <c r="C1" s="183"/>
      <c r="D1" s="183"/>
      <c r="E1" s="183"/>
      <c r="F1" s="183"/>
      <c r="G1" s="183"/>
      <c r="H1" s="183"/>
      <c r="I1" s="183"/>
      <c r="J1" s="183"/>
      <c r="K1" s="183"/>
      <c r="L1" s="183"/>
      <c r="M1" s="183"/>
      <c r="N1" s="183"/>
      <c r="O1" s="183"/>
      <c r="P1" s="183"/>
      <c r="Q1" s="183"/>
      <c r="R1" s="4">
        <v>2015</v>
      </c>
      <c r="S1" s="184" t="s">
        <v>1</v>
      </c>
      <c r="T1" s="184"/>
      <c r="U1" s="184"/>
      <c r="V1" s="184"/>
      <c r="W1" s="184"/>
      <c r="X1" s="184"/>
      <c r="Y1" s="184"/>
      <c r="Z1" s="184"/>
      <c r="AA1" s="5"/>
      <c r="AB1"/>
      <c r="AC1"/>
      <c r="AD1" s="5"/>
      <c r="AE1" s="6"/>
      <c r="AF1" s="6"/>
      <c r="AG1" s="6"/>
      <c r="AH1" s="6"/>
      <c r="AI1" s="6"/>
      <c r="AJ1" s="6"/>
    </row>
    <row r="2" spans="1:36" ht="10.25" customHeight="1">
      <c r="A2" s="185"/>
      <c r="B2" s="185"/>
      <c r="C2" s="185"/>
      <c r="D2" s="185"/>
      <c r="E2" s="185"/>
      <c r="F2" s="185"/>
      <c r="G2" s="185"/>
      <c r="H2" s="185"/>
      <c r="I2" s="185"/>
      <c r="J2" s="185"/>
      <c r="K2" s="185"/>
      <c r="L2" s="185"/>
      <c r="M2" s="185"/>
      <c r="N2" s="185"/>
      <c r="O2" s="185"/>
      <c r="P2" s="185"/>
      <c r="Q2" s="185"/>
      <c r="S2" s="184"/>
      <c r="T2" s="184"/>
      <c r="U2" s="184"/>
      <c r="V2" s="184"/>
      <c r="W2" s="184"/>
      <c r="X2" s="184"/>
      <c r="Y2" s="184"/>
      <c r="Z2" s="184"/>
      <c r="AA2" s="5"/>
      <c r="AB2" s="186"/>
      <c r="AC2" s="186"/>
      <c r="AD2" s="5"/>
      <c r="AE2" s="6"/>
      <c r="AF2" s="6"/>
      <c r="AG2" s="6"/>
      <c r="AH2" s="6"/>
      <c r="AI2" s="6"/>
      <c r="AJ2" s="6"/>
    </row>
    <row r="3" spans="1:36" ht="14.5" customHeight="1">
      <c r="A3" s="7"/>
      <c r="B3" s="8"/>
      <c r="C3" s="8"/>
      <c r="D3" s="8"/>
      <c r="E3" s="8"/>
      <c r="F3" s="8"/>
      <c r="G3" s="187" t="str">
        <f>IF(W5=" CDD","Bulletin de salaire CDD","Bulletin de Salaire")</f>
        <v>Bulletin de Salaire</v>
      </c>
      <c r="H3" s="187"/>
      <c r="I3" s="187"/>
      <c r="J3" s="187"/>
      <c r="K3" s="8"/>
      <c r="L3" s="8"/>
      <c r="M3" s="8"/>
      <c r="N3" s="8"/>
      <c r="O3" s="8"/>
      <c r="P3" s="8"/>
      <c r="Q3" s="9"/>
      <c r="S3" s="10"/>
      <c r="T3" s="10"/>
      <c r="U3" s="10"/>
      <c r="V3" s="11"/>
      <c r="W3" s="10"/>
      <c r="X3" s="10"/>
      <c r="Y3" s="10"/>
      <c r="Z3" s="10"/>
      <c r="AA3" s="5"/>
      <c r="AB3" s="5"/>
      <c r="AC3" s="5"/>
      <c r="AD3" s="5"/>
      <c r="AE3" s="6"/>
      <c r="AF3" s="6"/>
      <c r="AG3" s="6"/>
      <c r="AH3" s="6"/>
      <c r="AI3" s="6"/>
      <c r="AJ3" s="6"/>
    </row>
    <row r="4" spans="1:36" ht="14.5" customHeight="1">
      <c r="A4" s="12" t="s">
        <v>2</v>
      </c>
      <c r="B4" s="188" t="s">
        <v>3</v>
      </c>
      <c r="C4" s="188"/>
      <c r="D4" s="188"/>
      <c r="E4" s="188"/>
      <c r="F4" s="13"/>
      <c r="G4" s="189">
        <v>42005</v>
      </c>
      <c r="H4" s="189"/>
      <c r="I4" s="189"/>
      <c r="J4" s="189"/>
      <c r="K4" s="190" t="s">
        <v>4</v>
      </c>
      <c r="L4" s="190"/>
      <c r="M4" s="191" t="s">
        <v>5</v>
      </c>
      <c r="N4" s="191"/>
      <c r="O4" s="191"/>
      <c r="P4" s="191"/>
      <c r="Q4" s="191"/>
      <c r="S4" s="14"/>
      <c r="T4" s="14"/>
      <c r="U4" s="14"/>
      <c r="V4" s="14"/>
      <c r="W4" s="14"/>
      <c r="X4" s="14"/>
      <c r="Y4" s="14"/>
      <c r="Z4" s="10"/>
      <c r="AA4" s="5"/>
      <c r="AB4" s="5"/>
      <c r="AC4" s="5"/>
      <c r="AD4" s="5"/>
      <c r="AE4" s="6"/>
      <c r="AF4" s="6"/>
      <c r="AG4" s="6"/>
      <c r="AH4" s="6"/>
      <c r="AI4" s="6"/>
      <c r="AJ4" s="6"/>
    </row>
    <row r="5" spans="1:36" ht="14.5" customHeight="1">
      <c r="A5" s="193" t="s">
        <v>6</v>
      </c>
      <c r="B5" s="193"/>
      <c r="C5" s="193"/>
      <c r="D5" s="193"/>
      <c r="E5" s="193"/>
      <c r="F5" s="193"/>
      <c r="G5" s="193"/>
      <c r="H5" s="15"/>
      <c r="I5" s="194" t="s">
        <v>7</v>
      </c>
      <c r="J5" s="194"/>
      <c r="K5" s="194"/>
      <c r="L5" s="194"/>
      <c r="M5" s="194"/>
      <c r="N5" s="194"/>
      <c r="O5" s="194"/>
      <c r="P5" s="194"/>
      <c r="Q5" s="194"/>
      <c r="S5" s="195" t="s">
        <v>8</v>
      </c>
      <c r="T5" s="195"/>
      <c r="U5" s="195"/>
      <c r="V5" s="195"/>
      <c r="W5" s="180" t="str">
        <f>IF(AND(T8&lt;&gt;"",T10="",T12=""),U8,IF(AND(T10&lt;&gt;"",T8="",T12=""),U10,IF(AND(T12&lt;&gt;"",T8="",T10=""),U12,"???")))</f>
        <v xml:space="preserve"> CDI</v>
      </c>
      <c r="X5" s="180"/>
      <c r="Y5" s="16"/>
      <c r="Z5" s="16"/>
      <c r="AA5" s="17"/>
      <c r="AB5" s="5"/>
      <c r="AC5" s="5"/>
      <c r="AD5" s="17"/>
      <c r="AE5" s="18"/>
      <c r="AF5" s="18"/>
      <c r="AG5" s="18"/>
      <c r="AH5" s="18"/>
      <c r="AI5" s="18"/>
      <c r="AJ5" s="18"/>
    </row>
    <row r="6" spans="1:36" ht="14.5" customHeight="1">
      <c r="A6" s="19" t="s">
        <v>9</v>
      </c>
      <c r="B6" s="181" t="s">
        <v>10</v>
      </c>
      <c r="C6" s="181"/>
      <c r="D6" s="181"/>
      <c r="E6" s="181"/>
      <c r="F6" s="181"/>
      <c r="G6" s="181"/>
      <c r="H6" s="20"/>
      <c r="I6" s="21" t="s">
        <v>11</v>
      </c>
      <c r="J6" s="22"/>
      <c r="K6" s="22"/>
      <c r="L6" s="182" t="s">
        <v>12</v>
      </c>
      <c r="M6" s="182"/>
      <c r="N6" s="182"/>
      <c r="O6" s="182"/>
      <c r="P6" s="182"/>
      <c r="Q6" s="182"/>
      <c r="R6" s="23"/>
      <c r="S6" s="195"/>
      <c r="T6" s="195"/>
      <c r="U6" s="195"/>
      <c r="V6" s="195"/>
      <c r="W6" s="16"/>
      <c r="X6" s="16"/>
      <c r="Y6" s="16"/>
      <c r="Z6" s="16"/>
      <c r="AA6" s="17"/>
      <c r="AB6" s="5"/>
      <c r="AC6" s="5"/>
      <c r="AD6" s="17"/>
      <c r="AE6" s="18"/>
      <c r="AF6" s="18"/>
      <c r="AG6" s="18"/>
      <c r="AH6" s="18"/>
      <c r="AI6" s="18"/>
      <c r="AJ6" s="18"/>
    </row>
    <row r="7" spans="1:36" ht="14.5" customHeight="1">
      <c r="A7" s="19" t="s">
        <v>13</v>
      </c>
      <c r="B7" s="181" t="s">
        <v>14</v>
      </c>
      <c r="C7" s="181"/>
      <c r="D7" s="181"/>
      <c r="E7" s="181"/>
      <c r="F7" s="181"/>
      <c r="G7" s="181"/>
      <c r="H7" s="22"/>
      <c r="I7" s="21" t="s">
        <v>15</v>
      </c>
      <c r="J7" s="22"/>
      <c r="K7" s="22"/>
      <c r="L7" s="182" t="s">
        <v>16</v>
      </c>
      <c r="M7" s="182"/>
      <c r="N7" s="182"/>
      <c r="O7" s="182"/>
      <c r="P7" s="182"/>
      <c r="Q7" s="182"/>
      <c r="R7" s="24"/>
      <c r="S7" s="25"/>
      <c r="T7" s="11"/>
      <c r="U7" s="10"/>
      <c r="W7" s="10"/>
      <c r="AA7" s="17"/>
      <c r="AB7" s="5"/>
      <c r="AC7" s="5"/>
      <c r="AD7" s="17"/>
      <c r="AE7" s="18"/>
      <c r="AF7" s="18"/>
      <c r="AG7" s="18"/>
      <c r="AH7" s="18"/>
      <c r="AI7" s="18"/>
      <c r="AJ7" s="18"/>
    </row>
    <row r="8" spans="1:36" ht="14.5" customHeight="1">
      <c r="A8" s="26"/>
      <c r="B8" s="181" t="s">
        <v>17</v>
      </c>
      <c r="C8" s="181"/>
      <c r="D8" s="181"/>
      <c r="E8" s="181"/>
      <c r="F8" s="181"/>
      <c r="G8" s="181"/>
      <c r="H8" s="22"/>
      <c r="I8" s="22"/>
      <c r="J8" s="22"/>
      <c r="K8" s="22"/>
      <c r="L8" s="182" t="s">
        <v>17</v>
      </c>
      <c r="M8" s="182"/>
      <c r="N8" s="182"/>
      <c r="O8" s="182"/>
      <c r="P8" s="182"/>
      <c r="Q8" s="182"/>
      <c r="R8" s="24"/>
      <c r="S8" s="27"/>
      <c r="T8" s="28" t="s">
        <v>18</v>
      </c>
      <c r="U8" s="29" t="s">
        <v>19</v>
      </c>
      <c r="W8" s="10"/>
      <c r="AA8" s="5"/>
      <c r="AB8" s="30"/>
      <c r="AC8" s="5"/>
      <c r="AD8" s="17"/>
      <c r="AE8" s="18"/>
      <c r="AF8" s="18"/>
      <c r="AG8" s="18"/>
      <c r="AH8" s="18"/>
      <c r="AI8" s="18"/>
      <c r="AJ8" s="18"/>
    </row>
    <row r="9" spans="1:36" ht="14.5" customHeight="1">
      <c r="A9" s="19" t="s">
        <v>20</v>
      </c>
      <c r="B9" s="192" t="s">
        <v>21</v>
      </c>
      <c r="C9" s="192"/>
      <c r="D9" s="192"/>
      <c r="E9" s="192"/>
      <c r="F9" s="192"/>
      <c r="G9" s="192"/>
      <c r="H9" s="22"/>
      <c r="I9" s="21" t="s">
        <v>22</v>
      </c>
      <c r="J9" s="22"/>
      <c r="K9" s="22"/>
      <c r="L9" s="182" t="s">
        <v>23</v>
      </c>
      <c r="M9" s="182"/>
      <c r="N9" s="182"/>
      <c r="O9" s="182"/>
      <c r="P9" s="182"/>
      <c r="Q9" s="182"/>
      <c r="R9" s="24"/>
      <c r="S9"/>
      <c r="T9" s="11"/>
      <c r="U9" s="29"/>
      <c r="V9" s="200" t="str">
        <f>IF(W5=" CDD"," ==&gt; UNIQUEMENT pour le remplacement d'un(e) Assistant(e) maternel(le) en arrêt de travail !!!","")</f>
        <v/>
      </c>
      <c r="W9" s="200"/>
      <c r="X9" s="200"/>
      <c r="Y9" s="200"/>
      <c r="Z9" s="200"/>
      <c r="AA9" s="32"/>
      <c r="AB9" s="30"/>
      <c r="AC9" s="5"/>
      <c r="AD9" s="17"/>
      <c r="AE9" s="18"/>
      <c r="AF9" s="18"/>
      <c r="AG9" s="18"/>
      <c r="AH9" s="18"/>
      <c r="AI9" s="18"/>
      <c r="AJ9" s="18"/>
    </row>
    <row r="10" spans="1:36" ht="14.5" customHeight="1">
      <c r="A10" s="19" t="s">
        <v>13</v>
      </c>
      <c r="B10" s="181" t="s">
        <v>24</v>
      </c>
      <c r="C10" s="181"/>
      <c r="D10" s="181"/>
      <c r="E10" s="181"/>
      <c r="F10" s="181"/>
      <c r="G10" s="181"/>
      <c r="H10" s="20"/>
      <c r="I10" s="21" t="s">
        <v>25</v>
      </c>
      <c r="J10" s="22"/>
      <c r="K10" s="22"/>
      <c r="L10" s="201" t="s">
        <v>26</v>
      </c>
      <c r="M10" s="201"/>
      <c r="N10" s="201"/>
      <c r="O10" s="201"/>
      <c r="P10" s="201"/>
      <c r="Q10" s="201"/>
      <c r="R10" s="24"/>
      <c r="S10" s="27"/>
      <c r="T10" s="28"/>
      <c r="U10" s="29" t="s">
        <v>27</v>
      </c>
      <c r="V10" s="200"/>
      <c r="W10" s="200"/>
      <c r="X10" s="200"/>
      <c r="Y10" s="200"/>
      <c r="Z10" s="200"/>
      <c r="AA10" s="32"/>
      <c r="AB10" s="17"/>
      <c r="AC10" s="17"/>
      <c r="AD10" s="17"/>
      <c r="AE10" s="18"/>
      <c r="AF10" s="18"/>
      <c r="AG10" s="18"/>
      <c r="AH10" s="18"/>
      <c r="AI10" s="18"/>
      <c r="AJ10" s="18"/>
    </row>
    <row r="11" spans="1:36" ht="14.5" customHeight="1">
      <c r="A11" s="33"/>
      <c r="B11" s="34"/>
      <c r="C11" s="34"/>
      <c r="D11" s="34"/>
      <c r="E11" s="202" t="str">
        <f>IF(OR(G4&lt;DATE(R1,1,1),G4&gt;DATE(R1,12,31)),"Ce BS ne peut être utilisé que pour l'année 2015 !","")</f>
        <v/>
      </c>
      <c r="F11" s="202"/>
      <c r="G11" s="202"/>
      <c r="H11" s="202"/>
      <c r="I11" s="202"/>
      <c r="J11" s="202"/>
      <c r="K11" s="202"/>
      <c r="L11" s="202"/>
      <c r="M11" s="34"/>
      <c r="N11" s="34"/>
      <c r="O11" s="34"/>
      <c r="P11" s="34"/>
      <c r="Q11" s="35" t="str">
        <f>IF(N44="","BS +65ans  ","")</f>
        <v/>
      </c>
      <c r="R11" s="36"/>
      <c r="S11" s="37"/>
      <c r="T11" s="17"/>
      <c r="U11" s="17"/>
      <c r="V11" s="200"/>
      <c r="W11" s="200"/>
      <c r="X11" s="200"/>
      <c r="Y11" s="200"/>
      <c r="Z11" s="200"/>
      <c r="AA11" s="17"/>
      <c r="AB11" s="17"/>
      <c r="AC11" s="17"/>
      <c r="AD11" s="17"/>
      <c r="AE11" s="18"/>
      <c r="AF11" s="18"/>
      <c r="AG11" s="18"/>
      <c r="AH11" s="18"/>
      <c r="AI11" s="18"/>
      <c r="AJ11" s="18"/>
    </row>
    <row r="12" spans="1:36" ht="14.5" customHeight="1">
      <c r="A12" s="203" t="s">
        <v>28</v>
      </c>
      <c r="B12" s="203"/>
      <c r="C12" s="203"/>
      <c r="D12" s="203"/>
      <c r="E12" s="203"/>
      <c r="F12" s="203"/>
      <c r="G12" s="203"/>
      <c r="H12" s="203"/>
      <c r="I12" s="203"/>
      <c r="J12" s="203"/>
      <c r="K12" s="203"/>
      <c r="L12" s="203"/>
      <c r="M12" s="203"/>
      <c r="N12" s="203"/>
      <c r="O12" s="203"/>
      <c r="P12" s="203"/>
      <c r="Q12" s="203"/>
      <c r="R12" s="36"/>
      <c r="S12" s="27"/>
      <c r="T12" s="28"/>
      <c r="U12" s="29" t="s">
        <v>29</v>
      </c>
      <c r="V12" s="31"/>
      <c r="W12" s="31"/>
      <c r="X12" s="31"/>
      <c r="Y12" s="31"/>
      <c r="Z12" s="32"/>
      <c r="AA12" s="17"/>
      <c r="AB12" s="17"/>
      <c r="AC12" s="17"/>
      <c r="AD12" s="17"/>
      <c r="AE12" s="18"/>
      <c r="AF12" s="18"/>
      <c r="AG12" s="18"/>
      <c r="AH12" s="18"/>
      <c r="AI12" s="18"/>
      <c r="AJ12" s="18"/>
    </row>
    <row r="13" spans="1:36" s="44" customFormat="1" ht="8" customHeight="1">
      <c r="A13" s="38"/>
      <c r="B13" s="39">
        <f t="shared" ref="B13:P13" si="0">WEEKDAY(B15)</f>
        <v>5</v>
      </c>
      <c r="C13" s="39">
        <f t="shared" si="0"/>
        <v>6</v>
      </c>
      <c r="D13" s="39">
        <f t="shared" si="0"/>
        <v>7</v>
      </c>
      <c r="E13" s="39">
        <f t="shared" si="0"/>
        <v>1</v>
      </c>
      <c r="F13" s="39">
        <f t="shared" si="0"/>
        <v>2</v>
      </c>
      <c r="G13" s="39">
        <f t="shared" si="0"/>
        <v>3</v>
      </c>
      <c r="H13" s="39">
        <f t="shared" si="0"/>
        <v>4</v>
      </c>
      <c r="I13" s="39">
        <f t="shared" si="0"/>
        <v>5</v>
      </c>
      <c r="J13" s="39">
        <f t="shared" si="0"/>
        <v>6</v>
      </c>
      <c r="K13" s="39">
        <f t="shared" si="0"/>
        <v>7</v>
      </c>
      <c r="L13" s="39">
        <f t="shared" si="0"/>
        <v>1</v>
      </c>
      <c r="M13" s="39">
        <f t="shared" si="0"/>
        <v>2</v>
      </c>
      <c r="N13" s="39">
        <f t="shared" si="0"/>
        <v>3</v>
      </c>
      <c r="O13" s="39">
        <f t="shared" si="0"/>
        <v>4</v>
      </c>
      <c r="P13" s="39">
        <f t="shared" si="0"/>
        <v>5</v>
      </c>
      <c r="Q13" s="40"/>
      <c r="R13" s="41"/>
      <c r="S13" s="37"/>
      <c r="T13" s="37"/>
      <c r="U13" s="37"/>
      <c r="V13" s="42"/>
      <c r="W13" s="42"/>
      <c r="X13" s="42"/>
      <c r="Y13" s="42"/>
      <c r="Z13" s="43"/>
      <c r="AA13" s="37"/>
      <c r="AB13" s="37"/>
      <c r="AC13" s="37"/>
      <c r="AD13" s="37"/>
      <c r="AE13" s="37"/>
      <c r="AF13" s="37"/>
      <c r="AG13" s="37"/>
      <c r="AH13" s="37"/>
      <c r="AI13" s="37"/>
      <c r="AJ13" s="37"/>
    </row>
    <row r="14" spans="1:36" s="53" customFormat="1" ht="10.25" customHeight="1">
      <c r="A14" s="204" t="s">
        <v>30</v>
      </c>
      <c r="B14" s="46" t="str">
        <f t="shared" ref="B14:P14" si="1">IF(B13=1,"Dim",IF(B13=2,"Lun",IF(B13=3,"Mar",IF(B13=4,"Mer",IF(B13=5,"Jeu",IF(B13=6,"Ven",IF(B13=7,"Sam")))))))</f>
        <v>Jeu</v>
      </c>
      <c r="C14" s="46" t="str">
        <f t="shared" si="1"/>
        <v>Ven</v>
      </c>
      <c r="D14" s="46" t="str">
        <f t="shared" si="1"/>
        <v>Sam</v>
      </c>
      <c r="E14" s="46" t="str">
        <f t="shared" si="1"/>
        <v>Dim</v>
      </c>
      <c r="F14" s="46" t="str">
        <f t="shared" si="1"/>
        <v>Lun</v>
      </c>
      <c r="G14" s="46" t="str">
        <f t="shared" si="1"/>
        <v>Mar</v>
      </c>
      <c r="H14" s="46" t="str">
        <f t="shared" si="1"/>
        <v>Mer</v>
      </c>
      <c r="I14" s="46" t="str">
        <f t="shared" si="1"/>
        <v>Jeu</v>
      </c>
      <c r="J14" s="46" t="str">
        <f t="shared" si="1"/>
        <v>Ven</v>
      </c>
      <c r="K14" s="46" t="str">
        <f t="shared" si="1"/>
        <v>Sam</v>
      </c>
      <c r="L14" s="46" t="str">
        <f t="shared" si="1"/>
        <v>Dim</v>
      </c>
      <c r="M14" s="46" t="str">
        <f t="shared" si="1"/>
        <v>Lun</v>
      </c>
      <c r="N14" s="46" t="str">
        <f t="shared" si="1"/>
        <v>Mar</v>
      </c>
      <c r="O14" s="46" t="str">
        <f t="shared" si="1"/>
        <v>Mer</v>
      </c>
      <c r="P14" s="46" t="str">
        <f t="shared" si="1"/>
        <v>Jeu</v>
      </c>
      <c r="Q14" s="47"/>
      <c r="R14" s="48"/>
      <c r="S14" s="49"/>
      <c r="T14" s="50"/>
      <c r="U14" s="50"/>
      <c r="V14" s="51"/>
      <c r="W14" s="51"/>
      <c r="X14" s="51"/>
      <c r="Y14" s="51"/>
      <c r="Z14" s="52"/>
      <c r="AA14" s="50"/>
      <c r="AB14" s="50"/>
      <c r="AC14" s="50"/>
      <c r="AD14" s="50"/>
      <c r="AE14" s="50"/>
      <c r="AF14" s="50"/>
      <c r="AG14" s="50"/>
      <c r="AH14" s="50"/>
      <c r="AI14" s="50"/>
      <c r="AJ14" s="50"/>
    </row>
    <row r="15" spans="1:36" ht="14" customHeight="1">
      <c r="A15" s="204"/>
      <c r="B15" s="54">
        <f>IF(OR(G4&lt;DATE(R1,1,1),G4&gt;DATE(R1,12,31)),"#####",DATE(YEAR(G4),MONTH(G4),1))</f>
        <v>42005</v>
      </c>
      <c r="C15" s="54">
        <f t="shared" ref="C15:P15" si="2">B15+1</f>
        <v>42006</v>
      </c>
      <c r="D15" s="54">
        <f t="shared" si="2"/>
        <v>42007</v>
      </c>
      <c r="E15" s="54">
        <f t="shared" si="2"/>
        <v>42008</v>
      </c>
      <c r="F15" s="54">
        <f t="shared" si="2"/>
        <v>42009</v>
      </c>
      <c r="G15" s="54">
        <f t="shared" si="2"/>
        <v>42010</v>
      </c>
      <c r="H15" s="54">
        <f t="shared" si="2"/>
        <v>42011</v>
      </c>
      <c r="I15" s="54">
        <f t="shared" si="2"/>
        <v>42012</v>
      </c>
      <c r="J15" s="54">
        <f t="shared" si="2"/>
        <v>42013</v>
      </c>
      <c r="K15" s="54">
        <f t="shared" si="2"/>
        <v>42014</v>
      </c>
      <c r="L15" s="54">
        <f t="shared" si="2"/>
        <v>42015</v>
      </c>
      <c r="M15" s="54">
        <f t="shared" si="2"/>
        <v>42016</v>
      </c>
      <c r="N15" s="54">
        <f t="shared" si="2"/>
        <v>42017</v>
      </c>
      <c r="O15" s="54">
        <f t="shared" si="2"/>
        <v>42018</v>
      </c>
      <c r="P15" s="54">
        <f t="shared" si="2"/>
        <v>42019</v>
      </c>
      <c r="Q15" s="55"/>
      <c r="S15" s="56" t="str">
        <f>IF(W5="???","Veuillez mettre une X dans une seule des 3 cases, au choix","")</f>
        <v/>
      </c>
      <c r="AA15" s="17"/>
      <c r="AB15" s="32"/>
      <c r="AC15" s="17"/>
      <c r="AD15" s="17"/>
      <c r="AE15" s="18"/>
      <c r="AF15" s="18"/>
      <c r="AG15" s="18"/>
      <c r="AH15" s="18"/>
      <c r="AI15" s="18"/>
      <c r="AJ15" s="18"/>
    </row>
    <row r="16" spans="1:36" ht="14.5" customHeight="1">
      <c r="A16" s="45" t="s">
        <v>31</v>
      </c>
      <c r="B16" s="57">
        <v>10</v>
      </c>
      <c r="C16" s="57">
        <v>8</v>
      </c>
      <c r="D16" s="57"/>
      <c r="E16" s="57"/>
      <c r="F16" s="57">
        <v>10</v>
      </c>
      <c r="G16" s="57">
        <v>10</v>
      </c>
      <c r="H16" s="57">
        <v>10</v>
      </c>
      <c r="I16" s="57">
        <v>10</v>
      </c>
      <c r="J16" s="57">
        <v>8</v>
      </c>
      <c r="K16" s="57"/>
      <c r="L16" s="57"/>
      <c r="M16" s="57">
        <v>10</v>
      </c>
      <c r="N16" s="57"/>
      <c r="O16" s="57"/>
      <c r="P16" s="57"/>
      <c r="Q16" s="58"/>
      <c r="S16" s="17"/>
      <c r="T16" s="17"/>
      <c r="U16" s="17"/>
      <c r="V16" s="17"/>
      <c r="W16" s="17"/>
      <c r="X16" s="17"/>
      <c r="Y16" s="17"/>
      <c r="Z16" s="17"/>
      <c r="AA16" s="17"/>
      <c r="AB16" s="17"/>
      <c r="AC16" s="17"/>
      <c r="AD16" s="17"/>
      <c r="AE16" s="18"/>
      <c r="AF16" s="18"/>
      <c r="AG16" s="18"/>
      <c r="AH16" s="18"/>
      <c r="AI16" s="18"/>
      <c r="AJ16" s="18"/>
    </row>
    <row r="17" spans="1:36" s="3" customFormat="1" ht="14.5" customHeight="1">
      <c r="A17" s="59" t="s">
        <v>32</v>
      </c>
      <c r="B17" s="60" t="s">
        <v>33</v>
      </c>
      <c r="C17" s="60"/>
      <c r="D17" s="60"/>
      <c r="E17" s="60"/>
      <c r="F17" s="60"/>
      <c r="G17" s="60"/>
      <c r="H17" s="60"/>
      <c r="I17" s="60"/>
      <c r="J17" s="60"/>
      <c r="K17" s="60"/>
      <c r="L17" s="60"/>
      <c r="M17" s="60"/>
      <c r="N17" s="60" t="str">
        <f>O17</f>
        <v>Abs ME</v>
      </c>
      <c r="O17" s="60" t="s">
        <v>34</v>
      </c>
      <c r="P17" s="60" t="s">
        <v>34</v>
      </c>
      <c r="Q17" s="61"/>
      <c r="S17" s="17"/>
      <c r="T17" s="17"/>
      <c r="U17" s="62"/>
      <c r="V17" s="17"/>
      <c r="W17" s="17"/>
      <c r="X17" s="63"/>
      <c r="Y17" s="63"/>
      <c r="Z17" s="17"/>
      <c r="AA17" s="17"/>
      <c r="AB17" s="17"/>
      <c r="AC17" s="17"/>
      <c r="AD17" s="17"/>
      <c r="AE17" s="18"/>
      <c r="AF17" s="18"/>
      <c r="AG17" s="18"/>
      <c r="AH17" s="18"/>
      <c r="AI17" s="18"/>
      <c r="AJ17" s="18"/>
    </row>
    <row r="18" spans="1:36" s="65" customFormat="1" ht="10.25" customHeight="1">
      <c r="A18" s="204" t="s">
        <v>30</v>
      </c>
      <c r="B18" s="46" t="str">
        <f t="shared" ref="B18:N18" si="3">IF(B26=1,"Dim",IF(B26=2,"Lun",IF(B26=3,"Mar",IF(B26=4,"Mer",IF(B26=5,"Jeu",IF(B26=6,"Ven",IF(B26=7,"Sam")))))))</f>
        <v>Ven</v>
      </c>
      <c r="C18" s="46" t="str">
        <f t="shared" si="3"/>
        <v>Sam</v>
      </c>
      <c r="D18" s="46" t="str">
        <f t="shared" si="3"/>
        <v>Dim</v>
      </c>
      <c r="E18" s="46" t="str">
        <f t="shared" si="3"/>
        <v>Lun</v>
      </c>
      <c r="F18" s="46" t="str">
        <f t="shared" si="3"/>
        <v>Mar</v>
      </c>
      <c r="G18" s="46" t="str">
        <f t="shared" si="3"/>
        <v>Mer</v>
      </c>
      <c r="H18" s="46" t="str">
        <f t="shared" si="3"/>
        <v>Jeu</v>
      </c>
      <c r="I18" s="46" t="str">
        <f t="shared" si="3"/>
        <v>Ven</v>
      </c>
      <c r="J18" s="46" t="str">
        <f t="shared" si="3"/>
        <v>Sam</v>
      </c>
      <c r="K18" s="46" t="str">
        <f t="shared" si="3"/>
        <v>Dim</v>
      </c>
      <c r="L18" s="46" t="str">
        <f t="shared" si="3"/>
        <v>Lun</v>
      </c>
      <c r="M18" s="46" t="str">
        <f t="shared" si="3"/>
        <v>Mar</v>
      </c>
      <c r="N18" s="46" t="str">
        <f t="shared" si="3"/>
        <v>Mer</v>
      </c>
      <c r="O18" s="46" t="str">
        <f>IF(O26="","",IF(O26=1,"Dim",IF(O26=2,"Lun",IF(O26=3,"Mar",IF(O26=4,"Mer",IF(O26=5,"Jeu",IF(O26=6,"Ven",IF(O26=7,"Sam"))))))))</f>
        <v>Jeu</v>
      </c>
      <c r="P18" s="46" t="str">
        <f>IF(P26="","",IF(P26=1,"Dim",IF(P26=2,"Lun",IF(P26=3,"Mar",IF(P26=4,"Mer",IF(P26=5,"Jeu",IF(P26=6,"Ven",IF(P26=7,"Sam"))))))))</f>
        <v>Ven</v>
      </c>
      <c r="Q18" s="64" t="str">
        <f>IF(Q26="","",IF(Q26=1,"Dim",IF(Q26=2,"Lun",IF(Q26=3,"Mar",IF(Q26=4,"Mer",IF(Q26=5,"Jeu",IF(Q26=6,"Ven",IF(Q26=7,"Sam"))))))))</f>
        <v>Sam</v>
      </c>
      <c r="S18" s="66"/>
      <c r="T18" s="66"/>
      <c r="U18" s="67"/>
      <c r="V18" s="66"/>
      <c r="W18" s="66"/>
      <c r="X18" s="68"/>
      <c r="Y18" s="68"/>
      <c r="Z18" s="66"/>
      <c r="AA18" s="66"/>
      <c r="AB18" s="66"/>
      <c r="AC18" s="66"/>
      <c r="AD18" s="66"/>
      <c r="AE18" s="66"/>
      <c r="AF18" s="66"/>
      <c r="AG18" s="66"/>
      <c r="AH18" s="66"/>
      <c r="AI18" s="66"/>
      <c r="AJ18" s="66"/>
    </row>
    <row r="19" spans="1:36" s="71" customFormat="1" ht="14.5" customHeight="1">
      <c r="A19" s="204"/>
      <c r="B19" s="54">
        <f>P15+1</f>
        <v>42020</v>
      </c>
      <c r="C19" s="54">
        <f t="shared" ref="C19:N19" si="4">B19+1</f>
        <v>42021</v>
      </c>
      <c r="D19" s="54">
        <f t="shared" si="4"/>
        <v>42022</v>
      </c>
      <c r="E19" s="54">
        <f t="shared" si="4"/>
        <v>42023</v>
      </c>
      <c r="F19" s="54">
        <f t="shared" si="4"/>
        <v>42024</v>
      </c>
      <c r="G19" s="54">
        <f t="shared" si="4"/>
        <v>42025</v>
      </c>
      <c r="H19" s="54">
        <f t="shared" si="4"/>
        <v>42026</v>
      </c>
      <c r="I19" s="54">
        <f t="shared" si="4"/>
        <v>42027</v>
      </c>
      <c r="J19" s="54">
        <f t="shared" si="4"/>
        <v>42028</v>
      </c>
      <c r="K19" s="54">
        <f t="shared" si="4"/>
        <v>42029</v>
      </c>
      <c r="L19" s="54">
        <f t="shared" si="4"/>
        <v>42030</v>
      </c>
      <c r="M19" s="54">
        <f t="shared" si="4"/>
        <v>42031</v>
      </c>
      <c r="N19" s="54">
        <f t="shared" si="4"/>
        <v>42032</v>
      </c>
      <c r="O19" s="54">
        <f>IF(MONTH(N19+1)=MONTH(N19),N19+1,"")</f>
        <v>42033</v>
      </c>
      <c r="P19" s="54">
        <f>IF(MONTH(N19+2)=MONTH(N19),N19+2,"")</f>
        <v>42034</v>
      </c>
      <c r="Q19" s="69">
        <f>IF(MONTH(N19+3)=MONTH(N19),N19+3,"")</f>
        <v>42035</v>
      </c>
      <c r="R19" s="70"/>
      <c r="S19" s="17"/>
      <c r="T19" s="17"/>
      <c r="U19" s="17"/>
      <c r="V19" s="17"/>
      <c r="W19" s="17"/>
      <c r="X19" s="17"/>
      <c r="Y19" s="17"/>
      <c r="Z19" s="17"/>
      <c r="AA19" s="17"/>
      <c r="AB19" s="17"/>
      <c r="AC19" s="17"/>
      <c r="AD19" s="17"/>
      <c r="AE19" s="18"/>
      <c r="AF19" s="18"/>
      <c r="AG19" s="18"/>
      <c r="AH19" s="18"/>
      <c r="AI19" s="18"/>
      <c r="AJ19" s="18"/>
    </row>
    <row r="20" spans="1:36" s="71" customFormat="1" ht="14.5" customHeight="1">
      <c r="A20" s="45" t="s">
        <v>31</v>
      </c>
      <c r="B20" s="57">
        <v>8</v>
      </c>
      <c r="C20" s="57"/>
      <c r="D20" s="57"/>
      <c r="E20" s="57">
        <v>10</v>
      </c>
      <c r="F20" s="57">
        <v>10</v>
      </c>
      <c r="G20" s="57">
        <v>10</v>
      </c>
      <c r="H20" s="57">
        <v>10</v>
      </c>
      <c r="I20" s="57">
        <v>9</v>
      </c>
      <c r="J20" s="57"/>
      <c r="K20" s="57"/>
      <c r="L20" s="57">
        <v>10</v>
      </c>
      <c r="M20" s="57">
        <v>10</v>
      </c>
      <c r="N20" s="57">
        <v>10</v>
      </c>
      <c r="O20" s="57">
        <v>10</v>
      </c>
      <c r="P20" s="57">
        <v>8</v>
      </c>
      <c r="Q20" s="72"/>
      <c r="R20" s="2"/>
      <c r="S20" s="195" t="s">
        <v>35</v>
      </c>
      <c r="T20" s="195"/>
      <c r="U20" s="195"/>
      <c r="V20" s="195"/>
      <c r="W20" s="196" t="str">
        <f>IF(W5="???","???",IF(W5=" C. Occas.","",IF(AND(T23&lt;&gt;"",T25=""),"AC",IF(AND(T23="",T25&lt;&gt;""),"AI","???"))))</f>
        <v>AC</v>
      </c>
      <c r="X20" s="74"/>
      <c r="Y20" s="75"/>
      <c r="Z20" s="73"/>
      <c r="AA20" s="18"/>
      <c r="AB20" s="17"/>
      <c r="AC20" s="17"/>
      <c r="AD20" s="17"/>
      <c r="AE20" s="18"/>
      <c r="AF20" s="18"/>
      <c r="AG20" s="18"/>
      <c r="AH20" s="18"/>
      <c r="AI20" s="18"/>
      <c r="AJ20" s="18"/>
    </row>
    <row r="21" spans="1:36" s="17" customFormat="1" ht="14.5" customHeight="1">
      <c r="A21" s="59" t="s">
        <v>32</v>
      </c>
      <c r="B21" s="60"/>
      <c r="C21" s="60"/>
      <c r="D21" s="60"/>
      <c r="E21" s="60"/>
      <c r="F21" s="60"/>
      <c r="G21" s="60"/>
      <c r="H21" s="60"/>
      <c r="I21" s="60"/>
      <c r="J21" s="60"/>
      <c r="K21" s="60"/>
      <c r="L21" s="60"/>
      <c r="M21" s="60"/>
      <c r="N21" s="60"/>
      <c r="O21" s="60"/>
      <c r="P21" s="60"/>
      <c r="Q21" s="76"/>
      <c r="R21" s="2"/>
      <c r="S21" s="195"/>
      <c r="T21" s="195"/>
      <c r="U21" s="195"/>
      <c r="V21" s="195"/>
      <c r="W21" s="196"/>
      <c r="X21" s="77"/>
      <c r="Y21" s="78"/>
      <c r="Z21" s="73"/>
      <c r="AA21" s="18"/>
      <c r="AE21" s="18"/>
      <c r="AF21" s="18"/>
      <c r="AG21" s="18"/>
      <c r="AH21" s="18"/>
      <c r="AI21" s="18"/>
      <c r="AJ21" s="18"/>
    </row>
    <row r="22" spans="1:36" ht="8" customHeight="1">
      <c r="A22" s="79"/>
      <c r="B22" s="80"/>
      <c r="C22" s="80"/>
      <c r="D22" s="80"/>
      <c r="E22" s="80"/>
      <c r="F22" s="80"/>
      <c r="G22" s="80"/>
      <c r="H22" s="80"/>
      <c r="I22" s="80"/>
      <c r="J22" s="80"/>
      <c r="K22" s="80"/>
      <c r="L22" s="80"/>
      <c r="M22" s="80"/>
      <c r="N22" s="80"/>
      <c r="O22" s="80"/>
      <c r="P22" s="80"/>
      <c r="Q22" s="81" t="str">
        <f>IF(OR(AND(O19="",O20&lt;&gt;""),AND(P19="",P20&lt;&gt;""),AND(Q19="",Q20&lt;&gt;"")),"Effacer les heures hors calendrier ","")</f>
        <v/>
      </c>
      <c r="S22" s="10"/>
      <c r="T22" s="11"/>
      <c r="U22" s="10"/>
      <c r="W22" s="32"/>
      <c r="X22" s="32"/>
      <c r="Y22" s="32"/>
      <c r="AA22" s="18"/>
      <c r="AB22" s="17"/>
      <c r="AC22" s="17"/>
      <c r="AD22" s="17"/>
      <c r="AE22" s="18"/>
      <c r="AF22" s="18"/>
      <c r="AG22" s="18"/>
      <c r="AH22" s="18"/>
      <c r="AI22" s="18"/>
      <c r="AJ22" s="18"/>
    </row>
    <row r="23" spans="1:36" ht="14.5" customHeight="1">
      <c r="A23" s="82" t="s">
        <v>36</v>
      </c>
      <c r="B23" s="80"/>
      <c r="C23" s="80"/>
      <c r="D23" s="80"/>
      <c r="E23" s="80"/>
      <c r="F23" s="80"/>
      <c r="G23" s="197">
        <f>(SUM(B$16:Q$16,B$20:Q$20))</f>
        <v>181</v>
      </c>
      <c r="H23" s="197"/>
      <c r="I23"/>
      <c r="J23" s="80"/>
      <c r="K23"/>
      <c r="L23" s="80"/>
      <c r="M23" s="80"/>
      <c r="N23"/>
      <c r="O23" s="83" t="s">
        <v>37</v>
      </c>
      <c r="P23" s="198">
        <f>48*52/12</f>
        <v>208</v>
      </c>
      <c r="Q23" s="198"/>
      <c r="S23" s="29"/>
      <c r="T23" s="28" t="s">
        <v>107</v>
      </c>
      <c r="U23" s="29" t="s">
        <v>38</v>
      </c>
      <c r="W23" s="84"/>
      <c r="Z23" s="63"/>
      <c r="AA23" s="18"/>
      <c r="AB23" s="17"/>
      <c r="AC23" s="17"/>
      <c r="AD23" s="17"/>
      <c r="AE23" s="18"/>
      <c r="AF23" s="18"/>
      <c r="AG23" s="18"/>
      <c r="AH23" s="18"/>
      <c r="AI23" s="18"/>
      <c r="AJ23" s="18"/>
    </row>
    <row r="24" spans="1:36" ht="14.5" customHeight="1">
      <c r="A24" s="82" t="s">
        <v>39</v>
      </c>
      <c r="B24" s="85"/>
      <c r="C24" s="85"/>
      <c r="D24" s="85"/>
      <c r="E24" s="85"/>
      <c r="F24" s="80"/>
      <c r="G24" s="197">
        <f>N30+N31</f>
        <v>1</v>
      </c>
      <c r="H24" s="197"/>
      <c r="I24"/>
      <c r="J24" s="85"/>
      <c r="K24" s="86"/>
      <c r="L24" s="80"/>
      <c r="M24" s="80"/>
      <c r="N24" s="80"/>
      <c r="O24" s="80"/>
      <c r="P24" s="199"/>
      <c r="Q24" s="199"/>
      <c r="S24" s="10"/>
      <c r="T24" s="11"/>
      <c r="U24" s="10"/>
      <c r="W24" s="84"/>
      <c r="AA24" s="18"/>
      <c r="AB24" s="17"/>
      <c r="AC24" s="17"/>
      <c r="AD24" s="17"/>
      <c r="AE24" s="18"/>
      <c r="AF24" s="18"/>
      <c r="AG24" s="18"/>
      <c r="AH24" s="18"/>
      <c r="AI24" s="18"/>
      <c r="AJ24" s="18"/>
    </row>
    <row r="25" spans="1:36" ht="14.5" customHeight="1">
      <c r="A25" s="87" t="s">
        <v>40</v>
      </c>
      <c r="B25" s="88"/>
      <c r="C25" s="88"/>
      <c r="D25" s="88"/>
      <c r="E25" s="88"/>
      <c r="F25" s="80"/>
      <c r="G25" s="197">
        <f>G23-G24</f>
        <v>180</v>
      </c>
      <c r="H25" s="197"/>
      <c r="I25"/>
      <c r="J25" s="85"/>
      <c r="K25"/>
      <c r="L25" s="80"/>
      <c r="M25" s="80"/>
      <c r="N25" s="80"/>
      <c r="O25" s="83" t="s">
        <v>41</v>
      </c>
      <c r="P25" s="205">
        <f>3/0.7679</f>
        <v>3.9067586925380908</v>
      </c>
      <c r="Q25" s="205"/>
      <c r="S25" s="29"/>
      <c r="T25" s="28"/>
      <c r="U25" s="29" t="s">
        <v>42</v>
      </c>
      <c r="W25" s="84"/>
      <c r="X25" s="63"/>
      <c r="Z25"/>
      <c r="AA25" s="18"/>
      <c r="AB25" s="17"/>
      <c r="AC25" s="17"/>
      <c r="AD25" s="17"/>
      <c r="AE25" s="18"/>
      <c r="AF25" s="18"/>
      <c r="AG25" s="18"/>
      <c r="AH25" s="18"/>
      <c r="AI25" s="18"/>
      <c r="AJ25" s="18"/>
    </row>
    <row r="26" spans="1:36" s="44" customFormat="1" ht="8" customHeight="1">
      <c r="A26" s="38"/>
      <c r="B26" s="39">
        <f t="shared" ref="B26:N26" si="5">WEEKDAY(B19)</f>
        <v>6</v>
      </c>
      <c r="C26" s="39">
        <f t="shared" si="5"/>
        <v>7</v>
      </c>
      <c r="D26" s="39">
        <f t="shared" si="5"/>
        <v>1</v>
      </c>
      <c r="E26" s="39">
        <f t="shared" si="5"/>
        <v>2</v>
      </c>
      <c r="F26" s="39">
        <f t="shared" si="5"/>
        <v>3</v>
      </c>
      <c r="G26" s="39">
        <f t="shared" si="5"/>
        <v>4</v>
      </c>
      <c r="H26" s="39">
        <f t="shared" si="5"/>
        <v>5</v>
      </c>
      <c r="I26" s="39">
        <f t="shared" si="5"/>
        <v>6</v>
      </c>
      <c r="J26" s="39">
        <f t="shared" si="5"/>
        <v>7</v>
      </c>
      <c r="K26" s="39">
        <f t="shared" si="5"/>
        <v>1</v>
      </c>
      <c r="L26" s="39">
        <f t="shared" si="5"/>
        <v>2</v>
      </c>
      <c r="M26" s="39">
        <f t="shared" si="5"/>
        <v>3</v>
      </c>
      <c r="N26" s="39">
        <f t="shared" si="5"/>
        <v>4</v>
      </c>
      <c r="O26" s="39">
        <f>IF(O19="","",WEEKDAY(O19))</f>
        <v>5</v>
      </c>
      <c r="P26" s="39">
        <f>IF(P19="","",WEEKDAY(P19))</f>
        <v>6</v>
      </c>
      <c r="Q26" s="89">
        <f>IF(Q19="","",WEEKDAY(Q19))</f>
        <v>7</v>
      </c>
      <c r="R26" s="4"/>
      <c r="S26" s="37"/>
      <c r="T26" s="90"/>
      <c r="U26" s="90"/>
      <c r="V26" s="90"/>
      <c r="W26" s="90"/>
      <c r="X26" s="90"/>
      <c r="Y26" s="90"/>
      <c r="Z26" s="37"/>
      <c r="AA26" s="37"/>
      <c r="AB26" s="37"/>
      <c r="AC26" s="37"/>
      <c r="AD26" s="37"/>
      <c r="AE26" s="37"/>
      <c r="AF26" s="37"/>
      <c r="AG26" s="37"/>
      <c r="AH26" s="37"/>
      <c r="AI26" s="37"/>
      <c r="AJ26" s="37"/>
    </row>
    <row r="27" spans="1:36" ht="14.5" customHeight="1">
      <c r="A27" s="91" t="s">
        <v>43</v>
      </c>
      <c r="B27" s="85"/>
      <c r="C27" s="85"/>
      <c r="D27" s="85"/>
      <c r="E27" s="85"/>
      <c r="F27" s="85"/>
      <c r="G27" s="85"/>
      <c r="H27" s="85"/>
      <c r="I27" s="85"/>
      <c r="J27" s="85"/>
      <c r="K27" s="85"/>
      <c r="L27" s="206" t="s">
        <v>44</v>
      </c>
      <c r="M27" s="206"/>
      <c r="N27" s="206" t="s">
        <v>45</v>
      </c>
      <c r="O27" s="206"/>
      <c r="P27" s="207" t="s">
        <v>46</v>
      </c>
      <c r="Q27" s="207"/>
      <c r="S27" s="92" t="str">
        <f>IF(W5&lt;&gt;" C. Occas.",IF(OR(AND(T23="",T25=""),AND(T23&lt;&gt;"",T25&lt;&gt;"")),"Veuillez mettre une X dans une seule des 2 cases, au choix",""),IF(OR(T23&lt;&gt;"",T25&lt;&gt;""),"Si Contrat Occsionnel, ne rien cocher !",""))</f>
        <v/>
      </c>
      <c r="T27" s="92"/>
      <c r="U27" s="92"/>
      <c r="V27" s="92"/>
      <c r="W27" s="92"/>
      <c r="X27" s="92"/>
      <c r="Y27" s="92"/>
      <c r="Z27" s="17"/>
      <c r="AA27" s="18"/>
      <c r="AB27" s="17"/>
      <c r="AC27" s="17"/>
      <c r="AD27" s="17"/>
      <c r="AE27" s="18"/>
      <c r="AF27" s="18"/>
      <c r="AG27" s="18"/>
      <c r="AH27" s="18"/>
      <c r="AI27" s="18"/>
      <c r="AJ27" s="18"/>
    </row>
    <row r="28" spans="1:36" ht="14.5" customHeight="1">
      <c r="A28" s="79" t="s">
        <v>47</v>
      </c>
      <c r="B28" s="85"/>
      <c r="C28" s="85"/>
      <c r="D28" s="85"/>
      <c r="E28" s="85"/>
      <c r="F28" s="85"/>
      <c r="G28" s="85"/>
      <c r="H28" s="85"/>
      <c r="I28" s="85"/>
      <c r="J28" s="85"/>
      <c r="K28" s="85"/>
      <c r="L28" s="208">
        <f>IF(OR(G4&lt;DATE(R1,1,1),G4&gt;DATE(R1,12,31)),"!!!!!!!!!",P25)</f>
        <v>3.9067586925380908</v>
      </c>
      <c r="M28" s="208"/>
      <c r="N28" s="209">
        <f>P23</f>
        <v>208</v>
      </c>
      <c r="O28" s="209"/>
      <c r="P28" s="210">
        <f>L28*N28</f>
        <v>812.60580804792289</v>
      </c>
      <c r="Q28" s="210"/>
      <c r="R28" s="18"/>
      <c r="S28"/>
      <c r="T28"/>
      <c r="U28"/>
      <c r="V28"/>
      <c r="W28"/>
      <c r="X28"/>
      <c r="Y28"/>
      <c r="Z28"/>
      <c r="AA28" s="18"/>
      <c r="AB28" s="17"/>
      <c r="AC28" s="17"/>
      <c r="AD28" s="17"/>
      <c r="AE28" s="18"/>
      <c r="AF28" s="18"/>
      <c r="AG28" s="18"/>
      <c r="AH28" s="18"/>
      <c r="AI28" s="18"/>
      <c r="AJ28" s="18"/>
    </row>
    <row r="29" spans="1:36" ht="14.5" customHeight="1">
      <c r="A29" s="93" t="s">
        <v>48</v>
      </c>
      <c r="B29" s="85"/>
      <c r="C29" s="85"/>
      <c r="D29" s="85"/>
      <c r="E29" s="85"/>
      <c r="F29" s="85"/>
      <c r="G29" s="85"/>
      <c r="H29" s="85"/>
      <c r="I29"/>
      <c r="J29" s="94" t="s">
        <v>49</v>
      </c>
      <c r="K29" s="95">
        <v>0.15</v>
      </c>
      <c r="L29" s="215">
        <f>L28*K29</f>
        <v>0.58601380388071356</v>
      </c>
      <c r="M29" s="215"/>
      <c r="N29" s="212">
        <v>12</v>
      </c>
      <c r="O29" s="212"/>
      <c r="P29" s="210">
        <f>L29*N29</f>
        <v>7.0321656465685631</v>
      </c>
      <c r="Q29" s="210"/>
      <c r="R29" s="18"/>
      <c r="S29"/>
      <c r="T29"/>
      <c r="U29"/>
      <c r="V29"/>
      <c r="W29"/>
      <c r="X29"/>
      <c r="Y29"/>
      <c r="Z29"/>
      <c r="AA29" s="18"/>
      <c r="AB29" s="17"/>
      <c r="AC29" s="17"/>
      <c r="AD29" s="17"/>
      <c r="AE29" s="18"/>
      <c r="AF29" s="18"/>
      <c r="AG29" s="18"/>
      <c r="AH29" s="18"/>
      <c r="AI29" s="18"/>
      <c r="AJ29" s="18"/>
    </row>
    <row r="30" spans="1:36" ht="14.5" customHeight="1">
      <c r="A30" s="79" t="s">
        <v>50</v>
      </c>
      <c r="B30" s="85"/>
      <c r="C30" s="80"/>
      <c r="D30" s="80"/>
      <c r="E30" s="80"/>
      <c r="F30" s="80"/>
      <c r="G30" s="96"/>
      <c r="H30" s="96"/>
      <c r="I30" s="80"/>
      <c r="J30" s="80"/>
      <c r="K30" s="85"/>
      <c r="L30" s="211">
        <f>L28</f>
        <v>3.9067586925380908</v>
      </c>
      <c r="M30" s="211"/>
      <c r="N30" s="212"/>
      <c r="O30" s="212"/>
      <c r="P30" s="210">
        <f>L30*N30</f>
        <v>0</v>
      </c>
      <c r="Q30" s="210"/>
      <c r="R30" s="18"/>
      <c r="S30"/>
      <c r="T30"/>
      <c r="U30"/>
      <c r="V30"/>
      <c r="W30"/>
      <c r="X30"/>
      <c r="Y30"/>
      <c r="Z30"/>
      <c r="AA30" s="18"/>
      <c r="AB30" s="17"/>
      <c r="AC30" s="17"/>
      <c r="AD30" s="17"/>
      <c r="AE30" s="18"/>
      <c r="AF30" s="18"/>
      <c r="AG30" s="18"/>
      <c r="AH30" s="18"/>
      <c r="AI30" s="18"/>
      <c r="AJ30" s="18"/>
    </row>
    <row r="31" spans="1:36" ht="14.5" customHeight="1">
      <c r="A31" s="79" t="s">
        <v>51</v>
      </c>
      <c r="B31" s="85"/>
      <c r="C31" s="85"/>
      <c r="D31" s="85"/>
      <c r="E31" s="85"/>
      <c r="F31" s="85"/>
      <c r="G31" s="85"/>
      <c r="H31" s="85"/>
      <c r="I31" s="97"/>
      <c r="J31" s="94" t="s">
        <v>49</v>
      </c>
      <c r="K31" s="95">
        <f>K29</f>
        <v>0.15</v>
      </c>
      <c r="L31" s="211">
        <f>L28*(1+K31)</f>
        <v>4.4927724964188043</v>
      </c>
      <c r="M31" s="211"/>
      <c r="N31" s="212">
        <v>1</v>
      </c>
      <c r="O31" s="212"/>
      <c r="P31" s="210">
        <f>L31*N31</f>
        <v>4.4927724964188043</v>
      </c>
      <c r="Q31" s="210"/>
      <c r="R31" s="98"/>
      <c r="S31" s="195" t="s">
        <v>52</v>
      </c>
      <c r="T31" s="195"/>
      <c r="U31" s="195"/>
      <c r="V31" s="195"/>
      <c r="W31" s="195"/>
      <c r="X31" s="195"/>
      <c r="Y31" s="195"/>
      <c r="Z31" s="195"/>
      <c r="AA31" s="17"/>
      <c r="AB31" s="17"/>
      <c r="AC31" s="17"/>
      <c r="AD31" s="17"/>
      <c r="AE31" s="18"/>
      <c r="AF31" s="18"/>
      <c r="AG31" s="18"/>
      <c r="AH31" s="18"/>
      <c r="AI31" s="18"/>
      <c r="AJ31" s="18"/>
    </row>
    <row r="32" spans="1:36" ht="14.5" customHeight="1">
      <c r="A32" s="79" t="s">
        <v>53</v>
      </c>
      <c r="B32" s="85"/>
      <c r="C32" s="85"/>
      <c r="D32" s="80"/>
      <c r="E32" s="213"/>
      <c r="F32" s="213"/>
      <c r="G32" s="213"/>
      <c r="H32" s="213"/>
      <c r="I32" s="213"/>
      <c r="J32" s="213"/>
      <c r="K32" s="213"/>
      <c r="L32" s="214">
        <f>L28</f>
        <v>3.9067586925380908</v>
      </c>
      <c r="M32" s="214"/>
      <c r="N32" s="212"/>
      <c r="O32" s="212"/>
      <c r="P32" s="210">
        <f>L32*N32</f>
        <v>0</v>
      </c>
      <c r="Q32" s="210"/>
      <c r="S32" s="195"/>
      <c r="T32" s="195"/>
      <c r="U32" s="195"/>
      <c r="V32" s="195"/>
      <c r="W32" s="195"/>
      <c r="X32" s="195"/>
      <c r="Y32" s="195"/>
      <c r="Z32" s="195"/>
      <c r="AA32" s="17"/>
      <c r="AB32" s="17"/>
      <c r="AC32" s="17"/>
      <c r="AD32" s="17"/>
      <c r="AE32" s="18"/>
      <c r="AF32" s="18"/>
      <c r="AG32" s="18"/>
      <c r="AH32" s="18"/>
      <c r="AI32" s="18"/>
      <c r="AJ32" s="18"/>
    </row>
    <row r="33" spans="1:37" ht="14.5" customHeight="1">
      <c r="A33" s="93" t="s">
        <v>54</v>
      </c>
      <c r="B33" s="85"/>
      <c r="C33" s="80"/>
      <c r="D33" s="80"/>
      <c r="E33" s="213"/>
      <c r="F33" s="213"/>
      <c r="G33" s="213"/>
      <c r="H33" s="213"/>
      <c r="I33" s="213"/>
      <c r="J33" s="213"/>
      <c r="K33" s="213"/>
      <c r="L33" s="214">
        <f>L28</f>
        <v>3.9067586925380908</v>
      </c>
      <c r="M33" s="214"/>
      <c r="N33" s="212"/>
      <c r="O33" s="212"/>
      <c r="P33" s="210">
        <f>(L33*N33)</f>
        <v>0</v>
      </c>
      <c r="Q33" s="210"/>
      <c r="S33" s="10"/>
      <c r="T33" s="11"/>
      <c r="U33" s="10"/>
      <c r="W33" s="10"/>
      <c r="AA33" s="17"/>
      <c r="AB33" s="17"/>
      <c r="AC33" s="17"/>
      <c r="AD33" s="17"/>
      <c r="AE33" s="18"/>
      <c r="AF33" s="18"/>
      <c r="AG33" s="18"/>
      <c r="AH33" s="18"/>
      <c r="AI33" s="18"/>
      <c r="AJ33" s="18"/>
    </row>
    <row r="34" spans="1:37" ht="14.5" customHeight="1">
      <c r="A34" s="93" t="s">
        <v>55</v>
      </c>
      <c r="B34" s="85"/>
      <c r="C34" s="85"/>
      <c r="D34" s="80"/>
      <c r="E34" s="213" t="s">
        <v>106</v>
      </c>
      <c r="F34" s="213"/>
      <c r="G34" s="213"/>
      <c r="H34" s="213"/>
      <c r="I34" s="213"/>
      <c r="J34" s="213"/>
      <c r="K34" s="213"/>
      <c r="L34" s="218">
        <f>L28</f>
        <v>3.9067586925380908</v>
      </c>
      <c r="M34" s="218"/>
      <c r="N34" s="212">
        <v>-29.71</v>
      </c>
      <c r="O34" s="212"/>
      <c r="P34" s="210">
        <f>(L34*N34)</f>
        <v>-116.06980075530669</v>
      </c>
      <c r="Q34" s="210"/>
      <c r="R34" s="98"/>
      <c r="S34" s="27">
        <v>7.5000000000000006E-3</v>
      </c>
      <c r="T34" s="28" t="s">
        <v>107</v>
      </c>
      <c r="U34" s="29" t="s">
        <v>56</v>
      </c>
      <c r="W34" s="10"/>
      <c r="Z34" s="17"/>
      <c r="AA34" s="17"/>
      <c r="AB34" s="17"/>
      <c r="AC34" s="17"/>
      <c r="AD34" s="17"/>
      <c r="AE34" s="18"/>
      <c r="AF34"/>
      <c r="AG34"/>
      <c r="AH34"/>
      <c r="AI34"/>
      <c r="AJ34"/>
    </row>
    <row r="35" spans="1:37" ht="14.5" customHeight="1">
      <c r="A35" s="38" t="s">
        <v>57</v>
      </c>
      <c r="B35" s="85"/>
      <c r="C35" s="85"/>
      <c r="D35" s="80"/>
      <c r="E35" s="80"/>
      <c r="F35" s="80"/>
      <c r="G35" s="80"/>
      <c r="H35" s="80"/>
      <c r="I35" s="80"/>
      <c r="J35" s="80"/>
      <c r="K35" s="85"/>
      <c r="L35" s="216"/>
      <c r="M35" s="216"/>
      <c r="N35" s="217">
        <f>IF(W5=" CDD",0.1,0)</f>
        <v>0</v>
      </c>
      <c r="O35" s="217"/>
      <c r="P35" s="210" t="str">
        <f>IF(W5=" CDD",L35*N35,"")</f>
        <v/>
      </c>
      <c r="Q35" s="210"/>
      <c r="R35" s="98"/>
      <c r="S35" s="27"/>
      <c r="T35" s="11"/>
      <c r="U35" s="10"/>
      <c r="W35" s="10"/>
      <c r="AA35" s="17"/>
      <c r="AB35" s="17"/>
      <c r="AC35" s="17"/>
      <c r="AD35" s="17"/>
      <c r="AE35" s="18"/>
      <c r="AF35"/>
      <c r="AG35"/>
      <c r="AH35"/>
      <c r="AI35"/>
      <c r="AJ35"/>
    </row>
    <row r="36" spans="1:37" ht="14.5" customHeight="1">
      <c r="A36" s="79" t="s">
        <v>58</v>
      </c>
      <c r="B36" s="85"/>
      <c r="C36" s="80"/>
      <c r="D36" s="80"/>
      <c r="E36" s="213"/>
      <c r="F36" s="213"/>
      <c r="G36" s="213"/>
      <c r="H36" s="213"/>
      <c r="I36" s="213"/>
      <c r="J36" s="213"/>
      <c r="K36" s="213"/>
      <c r="L36" s="218"/>
      <c r="M36" s="218"/>
      <c r="N36" s="217">
        <f>IF(OR(W5=" CDD",W5=" C. Occas."),0.1,0)</f>
        <v>0</v>
      </c>
      <c r="O36" s="217"/>
      <c r="P36" s="210">
        <f>IF(OR(W5=" CDD",W5=" C. Occas."),L36*N36,L36)</f>
        <v>0</v>
      </c>
      <c r="Q36" s="210"/>
      <c r="R36" s="98"/>
      <c r="S36" s="27">
        <v>2.2500000000000003E-2</v>
      </c>
      <c r="T36" s="28"/>
      <c r="U36" s="29" t="s">
        <v>59</v>
      </c>
      <c r="W36" s="10"/>
      <c r="Z36" s="17"/>
      <c r="AA36" s="17"/>
      <c r="AB36" s="17"/>
      <c r="AC36" s="17"/>
      <c r="AD36" s="17"/>
      <c r="AE36" s="18"/>
      <c r="AF36"/>
      <c r="AG36"/>
      <c r="AH36"/>
      <c r="AI36"/>
      <c r="AJ36"/>
    </row>
    <row r="37" spans="1:37" ht="14.5" customHeight="1">
      <c r="A37" s="79"/>
      <c r="B37" s="80"/>
      <c r="C37" s="80"/>
      <c r="D37" s="80"/>
      <c r="E37" s="80"/>
      <c r="F37" s="80"/>
      <c r="G37" s="80"/>
      <c r="H37" s="80"/>
      <c r="I37" s="80"/>
      <c r="J37" s="80"/>
      <c r="L37" s="99" t="s">
        <v>60</v>
      </c>
      <c r="M37" s="80"/>
      <c r="N37" s="80"/>
      <c r="O37" s="100"/>
      <c r="P37" s="221">
        <f>IF(OR(G4&lt;DATE(R1,1,1),G4&gt;DATE(R1,12,31)),"!!!!!!!!!",SUM(P28:P36))</f>
        <v>708.06094543560357</v>
      </c>
      <c r="Q37" s="221"/>
      <c r="R37" s="98"/>
      <c r="T37" s="11"/>
      <c r="U37" s="10"/>
      <c r="W37" s="10"/>
      <c r="AA37" s="17"/>
      <c r="AB37" s="17"/>
      <c r="AC37" s="17"/>
      <c r="AD37" s="17"/>
      <c r="AE37" s="18"/>
      <c r="AF37"/>
      <c r="AG37"/>
      <c r="AH37"/>
      <c r="AI37"/>
      <c r="AJ37"/>
    </row>
    <row r="38" spans="1:37" ht="8" customHeight="1">
      <c r="A38" s="79"/>
      <c r="B38" s="80"/>
      <c r="C38" s="80"/>
      <c r="D38" s="80"/>
      <c r="E38" s="80"/>
      <c r="F38" s="80"/>
      <c r="G38" s="80"/>
      <c r="H38" s="80"/>
      <c r="I38" s="80"/>
      <c r="J38" s="80"/>
      <c r="K38" s="101"/>
      <c r="L38" s="80"/>
      <c r="M38" s="80"/>
      <c r="N38" s="80"/>
      <c r="O38" s="100"/>
      <c r="P38" s="102"/>
      <c r="Q38" s="103"/>
      <c r="R38" s="98"/>
      <c r="T38" s="11"/>
      <c r="W38" s="10"/>
      <c r="AA38" s="17"/>
      <c r="AB38" s="17"/>
      <c r="AC38" s="17"/>
      <c r="AD38" s="17"/>
      <c r="AE38" s="18"/>
      <c r="AF38"/>
      <c r="AG38"/>
      <c r="AH38"/>
      <c r="AI38"/>
      <c r="AJ38"/>
    </row>
    <row r="39" spans="1:37" ht="14.5" customHeight="1">
      <c r="A39" s="79"/>
      <c r="B39" s="80"/>
      <c r="C39" s="80"/>
      <c r="D39" s="80"/>
      <c r="E39" s="80"/>
      <c r="F39" s="80"/>
      <c r="G39" s="80"/>
      <c r="H39" s="80"/>
      <c r="I39" s="80"/>
      <c r="J39" s="80"/>
      <c r="K39" s="85"/>
      <c r="L39" s="222" t="s">
        <v>61</v>
      </c>
      <c r="M39" s="222"/>
      <c r="N39" s="222"/>
      <c r="O39" s="222"/>
      <c r="P39" s="222"/>
      <c r="Q39" s="222"/>
      <c r="R39" s="98"/>
      <c r="S39" s="3" t="str">
        <f>IF(OR(AND(T34="",T36=""),AND(T34&lt;&gt;"",T36&lt;&gt;"")),"Veuillez mettre une X dans une seule des 2 cases, au choix","")</f>
        <v/>
      </c>
      <c r="AA39" s="17"/>
      <c r="AB39" s="17"/>
      <c r="AC39" s="17"/>
      <c r="AD39" s="17"/>
      <c r="AE39" s="18"/>
      <c r="AF39"/>
      <c r="AG39"/>
      <c r="AH39"/>
      <c r="AI39"/>
      <c r="AJ39"/>
    </row>
    <row r="40" spans="1:37" ht="14.5" customHeight="1">
      <c r="A40" s="91" t="s">
        <v>62</v>
      </c>
      <c r="B40" s="80"/>
      <c r="C40" s="80"/>
      <c r="D40" s="80"/>
      <c r="E40" s="80"/>
      <c r="F40" s="223" t="str">
        <f>IF(N41="???","Préciser en [T34] ou [T36] si le salarié est situé en zone Alsace-Moselle ou non !  ","")</f>
        <v/>
      </c>
      <c r="G40" s="223"/>
      <c r="H40" s="223"/>
      <c r="I40" s="223"/>
      <c r="J40" s="223"/>
      <c r="K40" s="223"/>
      <c r="L40" s="206" t="s">
        <v>44</v>
      </c>
      <c r="M40" s="206"/>
      <c r="N40" s="206" t="s">
        <v>63</v>
      </c>
      <c r="O40" s="206"/>
      <c r="P40" s="207" t="s">
        <v>46</v>
      </c>
      <c r="Q40" s="207"/>
      <c r="R40" s="98"/>
      <c r="AA40" s="17"/>
      <c r="AB40" s="17"/>
      <c r="AC40" s="17"/>
      <c r="AD40" s="17"/>
      <c r="AE40" s="18"/>
      <c r="AF40"/>
      <c r="AG40"/>
      <c r="AH40"/>
      <c r="AI40"/>
      <c r="AJ40"/>
      <c r="AK40" s="71"/>
    </row>
    <row r="41" spans="1:37" s="71" customFormat="1" ht="14.5" customHeight="1">
      <c r="A41" s="79" t="s">
        <v>64</v>
      </c>
      <c r="B41" s="85"/>
      <c r="C41" s="80"/>
      <c r="D41" s="80"/>
      <c r="E41" s="80"/>
      <c r="F41" s="223"/>
      <c r="G41" s="223"/>
      <c r="H41" s="223"/>
      <c r="I41" s="223"/>
      <c r="J41" s="223"/>
      <c r="K41" s="223"/>
      <c r="L41" s="220">
        <f t="shared" ref="L41:L47" si="6">P$37</f>
        <v>708.06094543560357</v>
      </c>
      <c r="M41" s="220"/>
      <c r="N41" s="219">
        <f>IF(T34&lt;&gt;"",IF(T36&lt;&gt;"","???",S34),IF(T36="","???",S36))</f>
        <v>7.5000000000000006E-3</v>
      </c>
      <c r="O41" s="219"/>
      <c r="P41" s="210">
        <f>IF(N41="???",0,L41*N41)</f>
        <v>5.3104570907670272</v>
      </c>
      <c r="Q41" s="210"/>
      <c r="R41" s="98"/>
      <c r="S41" s="3"/>
      <c r="T41" s="3"/>
      <c r="U41" s="3"/>
      <c r="V41" s="3"/>
      <c r="W41" s="3"/>
      <c r="X41" s="3"/>
      <c r="Y41" s="3"/>
      <c r="Z41" s="3"/>
      <c r="AA41" s="17"/>
      <c r="AB41" s="17"/>
      <c r="AC41" s="17"/>
      <c r="AD41" s="17"/>
      <c r="AE41" s="18"/>
      <c r="AF41"/>
      <c r="AG41"/>
      <c r="AH41"/>
      <c r="AI41"/>
      <c r="AJ41"/>
    </row>
    <row r="42" spans="1:37" s="71" customFormat="1" ht="14.5" customHeight="1">
      <c r="A42" s="79" t="s">
        <v>65</v>
      </c>
      <c r="B42" s="85"/>
      <c r="C42" s="80"/>
      <c r="D42" s="80"/>
      <c r="E42" s="80"/>
      <c r="F42" s="223"/>
      <c r="G42" s="223"/>
      <c r="H42" s="223"/>
      <c r="I42" s="223"/>
      <c r="J42" s="223"/>
      <c r="K42" s="223"/>
      <c r="L42" s="220">
        <f t="shared" si="6"/>
        <v>708.06094543560357</v>
      </c>
      <c r="M42" s="220"/>
      <c r="N42" s="219">
        <v>6.8500000000000005E-2</v>
      </c>
      <c r="O42" s="219"/>
      <c r="P42" s="210">
        <f>L42*N42</f>
        <v>48.502174762338846</v>
      </c>
      <c r="Q42" s="210"/>
      <c r="R42" s="98"/>
      <c r="S42" s="173"/>
      <c r="T42" s="3"/>
      <c r="U42" s="173"/>
      <c r="V42" s="173"/>
      <c r="W42" s="173"/>
      <c r="X42" s="173"/>
      <c r="Y42" s="173"/>
      <c r="Z42" s="173"/>
      <c r="AA42" s="17"/>
      <c r="AB42" s="17"/>
      <c r="AC42" s="17"/>
      <c r="AD42" s="17"/>
      <c r="AE42" s="18"/>
      <c r="AF42"/>
      <c r="AG42"/>
      <c r="AH42"/>
      <c r="AI42"/>
      <c r="AJ42"/>
    </row>
    <row r="43" spans="1:37" s="71" customFormat="1" ht="14.5" customHeight="1">
      <c r="A43" s="79" t="s">
        <v>66</v>
      </c>
      <c r="B43" s="85"/>
      <c r="C43" s="80"/>
      <c r="D43" s="80"/>
      <c r="E43" s="80"/>
      <c r="F43" s="80"/>
      <c r="G43" s="80"/>
      <c r="H43"/>
      <c r="I43"/>
      <c r="J43" s="80"/>
      <c r="K43" s="85"/>
      <c r="L43" s="220">
        <f t="shared" si="6"/>
        <v>708.06094543560357</v>
      </c>
      <c r="M43" s="220"/>
      <c r="N43" s="219">
        <v>3.0000000000000001E-3</v>
      </c>
      <c r="O43" s="219"/>
      <c r="P43" s="210">
        <f>L43*N43</f>
        <v>2.1241828363068107</v>
      </c>
      <c r="Q43" s="210"/>
      <c r="R43" s="98"/>
      <c r="S43" s="173"/>
      <c r="T43" s="3"/>
      <c r="U43" s="173"/>
      <c r="V43" s="173"/>
      <c r="W43" s="173"/>
      <c r="X43" s="173"/>
      <c r="Y43" s="173"/>
      <c r="Z43" s="173"/>
      <c r="AA43" s="17"/>
      <c r="AB43" s="17"/>
      <c r="AC43" s="17"/>
      <c r="AD43" s="17"/>
      <c r="AE43" s="18"/>
      <c r="AF43"/>
      <c r="AG43"/>
      <c r="AH43"/>
      <c r="AI43"/>
      <c r="AJ43"/>
    </row>
    <row r="44" spans="1:37" s="71" customFormat="1" ht="14.5" customHeight="1">
      <c r="A44" s="79" t="s">
        <v>67</v>
      </c>
      <c r="B44" s="80"/>
      <c r="C44" s="105" t="str">
        <f>IF(N44="","(Non applicable aux + de 65ans)","")</f>
        <v/>
      </c>
      <c r="D44" s="80"/>
      <c r="E44" s="80"/>
      <c r="F44" s="80"/>
      <c r="G44" s="224" t="str">
        <f>IF(N44="???","Préciser en [T45] ou [T47] si le salarié a plus de 65ans ou non !  ","")</f>
        <v/>
      </c>
      <c r="H44" s="224"/>
      <c r="I44" s="224"/>
      <c r="J44" s="224"/>
      <c r="K44" s="224"/>
      <c r="L44" s="220">
        <f t="shared" si="6"/>
        <v>708.06094543560357</v>
      </c>
      <c r="M44" s="220"/>
      <c r="N44" s="219">
        <v>2.4E-2</v>
      </c>
      <c r="O44" s="219"/>
      <c r="P44" s="210">
        <f>L44*N44</f>
        <v>16.993462690454486</v>
      </c>
      <c r="Q44" s="210"/>
      <c r="R44" s="98"/>
      <c r="S44" s="172">
        <v>41821</v>
      </c>
      <c r="T44" s="3"/>
      <c r="U44" s="10"/>
      <c r="V44" s="3"/>
      <c r="W44" s="10"/>
      <c r="X44" s="3"/>
      <c r="Y44" s="3"/>
      <c r="Z44" s="3"/>
      <c r="AA44" s="17"/>
      <c r="AB44" s="17"/>
      <c r="AC44" s="17"/>
      <c r="AD44" s="17"/>
      <c r="AE44" s="18"/>
      <c r="AF44"/>
      <c r="AG44"/>
      <c r="AH44"/>
      <c r="AI44"/>
      <c r="AJ44"/>
    </row>
    <row r="45" spans="1:37" s="71" customFormat="1" ht="14.5" customHeight="1">
      <c r="A45" s="79" t="s">
        <v>68</v>
      </c>
      <c r="B45" s="85"/>
      <c r="C45" s="80"/>
      <c r="D45" s="80"/>
      <c r="E45" s="80"/>
      <c r="F45" s="80"/>
      <c r="G45" s="224"/>
      <c r="H45" s="224"/>
      <c r="I45" s="224"/>
      <c r="J45" s="224"/>
      <c r="K45" s="224"/>
      <c r="L45" s="220">
        <f t="shared" si="6"/>
        <v>708.06094543560357</v>
      </c>
      <c r="M45" s="220"/>
      <c r="N45" s="219">
        <v>8.0000000000000002E-3</v>
      </c>
      <c r="O45" s="219"/>
      <c r="P45" s="210">
        <f t="shared" ref="P45:P50" si="7">L45*N45</f>
        <v>5.6644875634848288</v>
      </c>
      <c r="Q45" s="210"/>
      <c r="R45" s="98"/>
      <c r="S45" s="175"/>
      <c r="T45" s="176"/>
      <c r="U45" s="174"/>
      <c r="V45" s="3"/>
      <c r="W45" s="10"/>
      <c r="X45" s="3"/>
      <c r="Y45" s="3"/>
      <c r="Z45" s="17"/>
      <c r="AA45" s="17"/>
      <c r="AB45" s="17"/>
      <c r="AC45" s="17"/>
      <c r="AD45" s="17"/>
      <c r="AE45" s="18"/>
      <c r="AF45"/>
      <c r="AG45"/>
      <c r="AH45"/>
      <c r="AI45"/>
      <c r="AJ45"/>
    </row>
    <row r="46" spans="1:37" s="71" customFormat="1" ht="14.5" customHeight="1">
      <c r="A46" s="79" t="s">
        <v>69</v>
      </c>
      <c r="B46" s="85"/>
      <c r="C46" s="80"/>
      <c r="D46" s="80"/>
      <c r="E46" s="80"/>
      <c r="F46" s="80"/>
      <c r="G46" s="80"/>
      <c r="H46" s="80"/>
      <c r="I46" s="80"/>
      <c r="J46" s="80"/>
      <c r="K46" s="85"/>
      <c r="L46" s="220">
        <f t="shared" si="6"/>
        <v>708.06094543560357</v>
      </c>
      <c r="M46" s="220"/>
      <c r="N46" s="219">
        <v>3.1E-2</v>
      </c>
      <c r="O46" s="219"/>
      <c r="P46" s="210">
        <f t="shared" si="7"/>
        <v>21.94988930850371</v>
      </c>
      <c r="Q46" s="210"/>
      <c r="R46" s="98"/>
      <c r="S46" s="177"/>
      <c r="T46" s="178"/>
      <c r="U46" s="174"/>
      <c r="V46" s="3"/>
      <c r="W46" s="10"/>
      <c r="X46" s="10"/>
      <c r="Y46" s="10"/>
      <c r="Z46" s="10"/>
      <c r="AA46" s="5"/>
      <c r="AB46" s="5"/>
      <c r="AC46" s="5"/>
      <c r="AD46" s="5"/>
      <c r="AE46" s="6"/>
      <c r="AF46" s="6"/>
      <c r="AG46" s="6"/>
      <c r="AH46" s="6"/>
      <c r="AI46" s="6"/>
      <c r="AJ46" s="6"/>
    </row>
    <row r="47" spans="1:37" s="71" customFormat="1" ht="14.5" customHeight="1">
      <c r="A47" s="79" t="s">
        <v>70</v>
      </c>
      <c r="B47" s="85"/>
      <c r="C47" s="80"/>
      <c r="D47" s="80"/>
      <c r="E47" s="80"/>
      <c r="F47" s="80"/>
      <c r="G47" s="80"/>
      <c r="H47" s="80"/>
      <c r="I47" s="80"/>
      <c r="J47" s="80"/>
      <c r="K47" s="85"/>
      <c r="L47" s="220">
        <f t="shared" si="6"/>
        <v>708.06094543560357</v>
      </c>
      <c r="M47" s="220"/>
      <c r="N47" s="219">
        <v>1.15E-2</v>
      </c>
      <c r="O47" s="219"/>
      <c r="P47" s="210">
        <f t="shared" si="7"/>
        <v>8.1427008725094403</v>
      </c>
      <c r="Q47" s="210"/>
      <c r="R47" s="98"/>
      <c r="S47" s="179"/>
      <c r="T47" s="176"/>
      <c r="U47" s="174"/>
      <c r="V47" s="3"/>
      <c r="W47" s="10"/>
      <c r="X47" s="10"/>
      <c r="Y47" s="10"/>
      <c r="Z47" s="10"/>
      <c r="AA47" s="17"/>
      <c r="AB47" s="5"/>
      <c r="AC47" s="5"/>
      <c r="AD47" s="5"/>
      <c r="AE47" s="6"/>
      <c r="AF47" s="6"/>
      <c r="AG47" s="6"/>
      <c r="AH47" s="6"/>
      <c r="AI47" s="6"/>
      <c r="AJ47" s="6"/>
    </row>
    <row r="48" spans="1:37" s="71" customFormat="1" ht="14.5" customHeight="1">
      <c r="A48" s="79" t="str">
        <f>CONCATENATE(" CSG déductible appliquée sur ",K48,"% du salaire brut")</f>
        <v xml:space="preserve"> CSG déductible appliquée sur 98.25% du salaire brut</v>
      </c>
      <c r="B48" s="85"/>
      <c r="C48" s="80"/>
      <c r="D48" s="80"/>
      <c r="E48" s="80"/>
      <c r="F48" s="80"/>
      <c r="G48" s="80"/>
      <c r="H48" s="80"/>
      <c r="I48" s="80"/>
      <c r="J48" s="80"/>
      <c r="K48" s="106">
        <v>98.25</v>
      </c>
      <c r="L48" s="220">
        <f>(P37*K48)/100</f>
        <v>695.6698788904805</v>
      </c>
      <c r="M48" s="220"/>
      <c r="N48" s="219">
        <v>5.1000000000000004E-2</v>
      </c>
      <c r="O48" s="219"/>
      <c r="P48" s="210">
        <f t="shared" si="7"/>
        <v>35.47916382341451</v>
      </c>
      <c r="Q48" s="210"/>
      <c r="R48" s="98"/>
      <c r="S48" s="10"/>
      <c r="T48" s="11"/>
      <c r="U48" s="10"/>
      <c r="V48" s="3"/>
      <c r="W48" s="10"/>
      <c r="X48" s="10"/>
      <c r="Y48" s="10"/>
      <c r="Z48" s="10"/>
      <c r="AA48" s="17"/>
      <c r="AB48" s="5"/>
      <c r="AC48" s="5"/>
      <c r="AD48" s="5"/>
      <c r="AE48" s="6"/>
      <c r="AF48" s="6"/>
      <c r="AG48" s="6"/>
      <c r="AH48" s="6"/>
      <c r="AI48" s="6"/>
      <c r="AJ48" s="6"/>
    </row>
    <row r="49" spans="1:37" s="71" customFormat="1" ht="14.5" customHeight="1">
      <c r="A49" s="79" t="str">
        <f>CONCATENATE(" CSG non déductible appliquée sur ",K48,"% du salaire brut")</f>
        <v xml:space="preserve"> CSG non déductible appliquée sur 98.25% du salaire brut</v>
      </c>
      <c r="B49" s="85"/>
      <c r="C49" s="80"/>
      <c r="D49" s="80"/>
      <c r="E49" s="80"/>
      <c r="F49" s="80"/>
      <c r="G49" s="80"/>
      <c r="H49" s="80"/>
      <c r="I49" s="80"/>
      <c r="J49" s="107"/>
      <c r="K49" s="108"/>
      <c r="L49" s="220">
        <f>L48</f>
        <v>695.6698788904805</v>
      </c>
      <c r="M49" s="220"/>
      <c r="N49" s="219">
        <v>2.4E-2</v>
      </c>
      <c r="O49" s="219"/>
      <c r="P49" s="210">
        <f t="shared" si="7"/>
        <v>16.696077093371532</v>
      </c>
      <c r="Q49" s="210"/>
      <c r="R49" s="104"/>
      <c r="S49" s="56"/>
      <c r="T49" s="11"/>
      <c r="U49" s="3"/>
      <c r="V49" s="3"/>
      <c r="W49" s="10"/>
      <c r="X49" s="10"/>
      <c r="Y49" s="10"/>
      <c r="Z49" s="17"/>
      <c r="AA49" s="17"/>
      <c r="AB49" s="109"/>
      <c r="AC49" s="5"/>
      <c r="AD49" s="5"/>
      <c r="AE49" s="6"/>
      <c r="AF49" s="6"/>
      <c r="AG49" s="6"/>
      <c r="AH49" s="6"/>
      <c r="AI49" s="6"/>
      <c r="AJ49" s="6"/>
    </row>
    <row r="50" spans="1:37" s="71" customFormat="1" ht="14.5" customHeight="1">
      <c r="A50" s="79" t="str">
        <f>CONCATENATE(" RDS non déductible appliquée sur ",K48,"% du salaire brut")</f>
        <v xml:space="preserve"> RDS non déductible appliquée sur 98.25% du salaire brut</v>
      </c>
      <c r="B50" s="85"/>
      <c r="C50" s="80"/>
      <c r="D50" s="80"/>
      <c r="E50" s="80"/>
      <c r="F50" s="80"/>
      <c r="G50" s="80"/>
      <c r="H50" s="80"/>
      <c r="I50" s="80"/>
      <c r="J50" s="107"/>
      <c r="K50" s="108"/>
      <c r="L50" s="220">
        <f>L48</f>
        <v>695.6698788904805</v>
      </c>
      <c r="M50" s="220"/>
      <c r="N50" s="219">
        <v>5.0000000000000001E-3</v>
      </c>
      <c r="O50" s="219"/>
      <c r="P50" s="210">
        <f t="shared" si="7"/>
        <v>3.4783493944524024</v>
      </c>
      <c r="Q50" s="210"/>
      <c r="R50" s="110"/>
      <c r="S50" s="17"/>
      <c r="T50" s="17"/>
      <c r="U50" s="17"/>
      <c r="V50" s="17"/>
      <c r="W50" s="17"/>
      <c r="X50" s="17"/>
      <c r="Y50" s="17"/>
      <c r="Z50" s="17"/>
      <c r="AA50" s="17"/>
      <c r="AB50" s="17"/>
      <c r="AC50" s="17"/>
      <c r="AD50" s="17"/>
      <c r="AE50" s="18"/>
      <c r="AF50" s="18"/>
      <c r="AG50" s="18"/>
      <c r="AH50" s="18"/>
      <c r="AI50" s="18"/>
      <c r="AJ50" s="18"/>
    </row>
    <row r="51" spans="1:37" s="71" customFormat="1" ht="14.5" customHeight="1">
      <c r="A51" s="91" t="s">
        <v>71</v>
      </c>
      <c r="B51" s="111"/>
      <c r="C51" s="111"/>
      <c r="D51" s="111"/>
      <c r="E51" s="111"/>
      <c r="F51" s="112"/>
      <c r="G51" s="112"/>
      <c r="H51" s="112"/>
      <c r="I51" s="112"/>
      <c r="J51" s="112"/>
      <c r="K51" s="112"/>
      <c r="L51" s="112"/>
      <c r="M51" s="112"/>
      <c r="N51" s="113"/>
      <c r="O51" s="114">
        <f>(N48+N49+N50)*K48/100+SUM(N41:N47)</f>
        <v>0.23210000000000003</v>
      </c>
      <c r="P51" s="225">
        <f>SUM(P41:P50)</f>
        <v>164.3409454356036</v>
      </c>
      <c r="Q51" s="225"/>
      <c r="R51" s="2"/>
      <c r="S51" s="17"/>
      <c r="T51" s="17"/>
      <c r="U51" s="17"/>
      <c r="V51" s="17"/>
      <c r="W51" s="17"/>
      <c r="X51" s="17"/>
      <c r="Y51" s="17"/>
      <c r="Z51" s="17"/>
      <c r="AA51" s="17"/>
      <c r="AB51" s="17"/>
      <c r="AC51" s="17"/>
      <c r="AD51" s="17"/>
      <c r="AE51" s="18"/>
      <c r="AF51" s="18"/>
      <c r="AG51" s="18"/>
      <c r="AH51" s="18"/>
      <c r="AI51" s="18"/>
      <c r="AJ51" s="18"/>
      <c r="AK51" s="1"/>
    </row>
    <row r="52" spans="1:37" ht="14.5" customHeight="1">
      <c r="A52" s="79"/>
      <c r="B52" s="80"/>
      <c r="C52" s="80"/>
      <c r="D52" s="80"/>
      <c r="E52" s="80"/>
      <c r="F52" s="80"/>
      <c r="G52" s="80"/>
      <c r="H52" s="80"/>
      <c r="I52" s="80"/>
      <c r="J52" s="85"/>
      <c r="K52" s="85"/>
      <c r="L52" s="115" t="s">
        <v>72</v>
      </c>
      <c r="M52" s="116"/>
      <c r="N52" s="117"/>
      <c r="O52" s="118"/>
      <c r="P52" s="226">
        <f>P37-P51</f>
        <v>543.72</v>
      </c>
      <c r="Q52" s="226"/>
      <c r="R52" s="18"/>
      <c r="S52"/>
      <c r="T52"/>
      <c r="U52"/>
      <c r="V52"/>
      <c r="W52"/>
      <c r="X52"/>
      <c r="Y52"/>
      <c r="Z52"/>
      <c r="AA52" s="18"/>
      <c r="AB52" s="17"/>
      <c r="AC52" s="17"/>
      <c r="AD52" s="17"/>
      <c r="AE52" s="18"/>
      <c r="AF52" s="18"/>
      <c r="AG52" s="18"/>
      <c r="AH52" s="18"/>
      <c r="AI52" s="18"/>
      <c r="AJ52" s="18"/>
    </row>
    <row r="53" spans="1:37" ht="8" customHeight="1">
      <c r="A53" s="79"/>
      <c r="B53" s="80"/>
      <c r="C53" s="80"/>
      <c r="D53" s="80"/>
      <c r="E53" s="80"/>
      <c r="F53" s="80"/>
      <c r="G53" s="80"/>
      <c r="H53" s="80"/>
      <c r="I53" s="80"/>
      <c r="J53" s="85"/>
      <c r="K53" s="85"/>
      <c r="L53" s="116"/>
      <c r="M53" s="116"/>
      <c r="N53" s="117"/>
      <c r="O53" s="118"/>
      <c r="P53" s="119"/>
      <c r="Q53" s="120"/>
      <c r="R53" s="18"/>
      <c r="S53"/>
      <c r="T53"/>
      <c r="U53"/>
      <c r="V53"/>
      <c r="W53"/>
      <c r="X53"/>
      <c r="Y53"/>
      <c r="Z53"/>
      <c r="AA53" s="18"/>
      <c r="AB53" s="17"/>
      <c r="AC53" s="17"/>
      <c r="AD53" s="17"/>
      <c r="AE53" s="18"/>
      <c r="AF53" s="18"/>
      <c r="AG53" s="18"/>
      <c r="AH53" s="18"/>
      <c r="AI53" s="18"/>
      <c r="AJ53" s="18"/>
    </row>
    <row r="54" spans="1:37" ht="14.5" customHeight="1">
      <c r="A54" s="91" t="s">
        <v>73</v>
      </c>
      <c r="B54" s="80"/>
      <c r="C54" s="85"/>
      <c r="D54" s="80"/>
      <c r="E54" s="80"/>
      <c r="F54" s="80"/>
      <c r="G54" s="80"/>
      <c r="H54" s="80"/>
      <c r="I54" s="80"/>
      <c r="J54" s="88"/>
      <c r="K54" s="85"/>
      <c r="L54" s="206" t="s">
        <v>44</v>
      </c>
      <c r="M54" s="206"/>
      <c r="N54" s="206" t="s">
        <v>45</v>
      </c>
      <c r="O54" s="206"/>
      <c r="P54" s="207" t="s">
        <v>46</v>
      </c>
      <c r="Q54" s="207"/>
      <c r="R54" s="18"/>
      <c r="S54"/>
      <c r="T54"/>
      <c r="U54"/>
      <c r="V54"/>
      <c r="W54"/>
      <c r="X54"/>
      <c r="Y54"/>
      <c r="Z54"/>
      <c r="AA54" s="18"/>
      <c r="AB54" s="18"/>
      <c r="AC54" s="17"/>
      <c r="AD54" s="17"/>
      <c r="AE54" s="18"/>
      <c r="AF54" s="18"/>
      <c r="AG54" s="18"/>
      <c r="AH54" s="18"/>
      <c r="AI54" s="18"/>
      <c r="AJ54" s="18"/>
    </row>
    <row r="55" spans="1:37" ht="14.5" customHeight="1">
      <c r="A55" s="79" t="s">
        <v>74</v>
      </c>
      <c r="B55" s="85"/>
      <c r="C55" s="80"/>
      <c r="D55" s="80"/>
      <c r="E55" s="80"/>
      <c r="F55" s="80"/>
      <c r="G55" s="85"/>
      <c r="H55" s="227" t="s">
        <v>75</v>
      </c>
      <c r="I55" s="227"/>
      <c r="J55" s="227"/>
      <c r="K55" s="121"/>
      <c r="L55" s="228">
        <v>2.992</v>
      </c>
      <c r="M55" s="228"/>
      <c r="N55" s="166">
        <v>4</v>
      </c>
      <c r="O55" s="169" t="s">
        <v>108</v>
      </c>
      <c r="P55" s="210">
        <f>L55*N55</f>
        <v>11.968</v>
      </c>
      <c r="Q55" s="210"/>
      <c r="R55" s="18"/>
      <c r="S55"/>
      <c r="T55"/>
      <c r="U55"/>
      <c r="V55"/>
      <c r="W55"/>
      <c r="X55"/>
      <c r="Y55"/>
      <c r="Z55"/>
      <c r="AA55" s="18"/>
      <c r="AB55" s="18"/>
      <c r="AC55" s="5"/>
      <c r="AD55" s="5"/>
      <c r="AE55" s="6"/>
      <c r="AF55" s="6"/>
      <c r="AG55" s="6"/>
      <c r="AH55" s="6"/>
      <c r="AI55" s="6"/>
      <c r="AJ55" s="6"/>
    </row>
    <row r="56" spans="1:37" ht="14.5" customHeight="1">
      <c r="A56" s="79" t="s">
        <v>76</v>
      </c>
      <c r="B56" s="85"/>
      <c r="C56" s="80"/>
      <c r="D56" s="80"/>
      <c r="E56" s="80"/>
      <c r="F56" s="80"/>
      <c r="G56" s="80"/>
      <c r="H56" s="80"/>
      <c r="I56" s="229">
        <f>P55+P56</f>
        <v>51.867999999999995</v>
      </c>
      <c r="J56" s="229"/>
      <c r="K56" s="85"/>
      <c r="L56" s="230">
        <f>L55/9</f>
        <v>0.33244444444444443</v>
      </c>
      <c r="M56" s="230"/>
      <c r="N56" s="167">
        <v>120</v>
      </c>
      <c r="O56" s="170" t="s">
        <v>109</v>
      </c>
      <c r="P56" s="210">
        <f>ROUNDUP(L56*N56,2)</f>
        <v>39.9</v>
      </c>
      <c r="Q56" s="210"/>
      <c r="R56" s="18"/>
      <c r="S56"/>
      <c r="T56"/>
      <c r="U56"/>
      <c r="V56"/>
      <c r="W56"/>
      <c r="X56"/>
      <c r="Y56"/>
      <c r="Z56"/>
      <c r="AA56" s="18"/>
      <c r="AB56" s="18"/>
      <c r="AC56" s="32"/>
      <c r="AD56" s="32"/>
      <c r="AE56" s="32"/>
      <c r="AF56" s="32"/>
      <c r="AG56" s="32"/>
      <c r="AH56" s="32"/>
      <c r="AI56" s="32"/>
      <c r="AJ56" s="32"/>
    </row>
    <row r="57" spans="1:37" ht="14.5" customHeight="1">
      <c r="A57" s="79" t="s">
        <v>77</v>
      </c>
      <c r="B57" s="80"/>
      <c r="C57" s="80"/>
      <c r="D57" s="80"/>
      <c r="E57" s="80"/>
      <c r="F57" s="85"/>
      <c r="G57" s="80"/>
      <c r="H57" s="227" t="s">
        <v>78</v>
      </c>
      <c r="I57" s="227"/>
      <c r="J57" s="227"/>
      <c r="K57" s="85"/>
      <c r="L57" s="228">
        <v>3</v>
      </c>
      <c r="M57" s="228"/>
      <c r="N57" s="166">
        <v>19</v>
      </c>
      <c r="O57" s="169" t="s">
        <v>108</v>
      </c>
      <c r="P57" s="210">
        <f>L57*N57</f>
        <v>57</v>
      </c>
      <c r="Q57" s="210"/>
      <c r="R57" s="18"/>
      <c r="S57"/>
      <c r="T57"/>
      <c r="U57"/>
      <c r="V57"/>
      <c r="W57"/>
      <c r="X57"/>
      <c r="Y57"/>
      <c r="Z57"/>
      <c r="AA57" s="18"/>
      <c r="AB57" s="18"/>
      <c r="AC57" s="32"/>
      <c r="AD57" s="32"/>
      <c r="AE57" s="32"/>
      <c r="AF57" s="32"/>
      <c r="AG57" s="32"/>
      <c r="AH57" s="32"/>
      <c r="AI57" s="32"/>
      <c r="AJ57" s="32"/>
    </row>
    <row r="58" spans="1:37" ht="14.5" customHeight="1">
      <c r="A58" s="79" t="s">
        <v>79</v>
      </c>
      <c r="B58" s="80"/>
      <c r="C58" s="80"/>
      <c r="D58" s="80"/>
      <c r="E58" s="80"/>
      <c r="F58" s="85"/>
      <c r="G58" s="80"/>
      <c r="H58" s="80"/>
      <c r="I58" s="229">
        <f>P57+P58</f>
        <v>76</v>
      </c>
      <c r="J58" s="229"/>
      <c r="K58" s="85"/>
      <c r="L58" s="228">
        <v>1</v>
      </c>
      <c r="M58" s="228"/>
      <c r="N58" s="166">
        <v>19</v>
      </c>
      <c r="O58" s="169" t="s">
        <v>108</v>
      </c>
      <c r="P58" s="210">
        <f>L58*N58</f>
        <v>19</v>
      </c>
      <c r="Q58" s="210"/>
      <c r="R58" s="18"/>
      <c r="S58"/>
      <c r="T58"/>
      <c r="U58"/>
      <c r="V58"/>
      <c r="W58"/>
      <c r="X58"/>
      <c r="Y58"/>
      <c r="Z58"/>
      <c r="AA58" s="18"/>
      <c r="AB58" s="18"/>
      <c r="AC58" s="17"/>
      <c r="AD58" s="17"/>
      <c r="AE58" s="18"/>
      <c r="AF58" s="18"/>
      <c r="AG58" s="18"/>
      <c r="AH58" s="18"/>
      <c r="AI58" s="18"/>
      <c r="AJ58" s="18"/>
    </row>
    <row r="59" spans="1:37" ht="14.5" customHeight="1">
      <c r="A59" s="79" t="s">
        <v>80</v>
      </c>
      <c r="B59" s="85"/>
      <c r="C59" s="80"/>
      <c r="D59" s="80"/>
      <c r="E59" s="80"/>
      <c r="F59" s="80"/>
      <c r="G59" s="80"/>
      <c r="H59" s="80"/>
      <c r="I59" s="80"/>
      <c r="J59" s="122"/>
      <c r="K59" s="85"/>
      <c r="L59" s="228">
        <v>0</v>
      </c>
      <c r="M59" s="228"/>
      <c r="N59" s="168"/>
      <c r="O59" s="171" t="s">
        <v>110</v>
      </c>
      <c r="P59" s="210">
        <f>L59*N59</f>
        <v>0</v>
      </c>
      <c r="Q59" s="210"/>
      <c r="R59" s="18"/>
      <c r="S59"/>
      <c r="T59"/>
      <c r="U59"/>
      <c r="V59"/>
      <c r="W59"/>
      <c r="X59"/>
      <c r="Y59"/>
      <c r="Z59"/>
      <c r="AA59" s="18"/>
      <c r="AB59" s="18"/>
      <c r="AC59" s="17"/>
      <c r="AD59" s="17"/>
      <c r="AE59" s="18"/>
      <c r="AF59" s="18"/>
      <c r="AG59" s="18"/>
      <c r="AH59" s="18"/>
      <c r="AI59" s="18"/>
      <c r="AJ59" s="18"/>
    </row>
    <row r="60" spans="1:37" ht="14.5" customHeight="1">
      <c r="A60" s="79" t="s">
        <v>81</v>
      </c>
      <c r="B60" s="85"/>
      <c r="C60" s="236"/>
      <c r="D60" s="236"/>
      <c r="E60" s="236"/>
      <c r="F60" s="236"/>
      <c r="G60" s="236"/>
      <c r="H60" s="236"/>
      <c r="I60" s="236"/>
      <c r="J60" s="236"/>
      <c r="K60" s="85"/>
      <c r="L60" s="123"/>
      <c r="M60" s="123"/>
      <c r="N60" s="123"/>
      <c r="O60" s="123"/>
      <c r="P60" s="237"/>
      <c r="Q60" s="237"/>
      <c r="R60" s="18"/>
      <c r="S60"/>
      <c r="T60"/>
      <c r="U60"/>
      <c r="V60"/>
      <c r="W60"/>
      <c r="X60"/>
      <c r="Y60"/>
      <c r="Z60"/>
      <c r="AA60" s="18"/>
      <c r="AB60" s="18"/>
      <c r="AC60" s="17"/>
      <c r="AD60" s="17"/>
      <c r="AE60" s="18"/>
      <c r="AF60" s="18"/>
      <c r="AG60" s="18"/>
      <c r="AH60" s="18"/>
      <c r="AI60" s="18"/>
      <c r="AJ60" s="18"/>
    </row>
    <row r="61" spans="1:37" ht="14.5" customHeight="1">
      <c r="A61" s="124"/>
      <c r="B61" s="85"/>
      <c r="C61" s="80"/>
      <c r="D61" s="80"/>
      <c r="E61" s="80"/>
      <c r="F61" s="80"/>
      <c r="G61" s="80"/>
      <c r="H61" s="80"/>
      <c r="I61" s="80"/>
      <c r="J61" s="32"/>
      <c r="K61" s="32"/>
      <c r="L61" s="125" t="s">
        <v>82</v>
      </c>
      <c r="M61" s="126"/>
      <c r="N61" s="32"/>
      <c r="O61" s="100"/>
      <c r="P61" s="238">
        <f>IF(G4&lt;DATE(2013,1,1),0,P55+P56+P57+P58+P59+P60)</f>
        <v>127.86799999999999</v>
      </c>
      <c r="Q61" s="238"/>
      <c r="R61" s="18"/>
      <c r="S61"/>
      <c r="T61"/>
      <c r="U61"/>
      <c r="V61"/>
      <c r="W61"/>
      <c r="X61"/>
      <c r="Y61"/>
      <c r="Z61"/>
      <c r="AA61" s="18"/>
      <c r="AB61" s="18"/>
      <c r="AC61" s="17"/>
      <c r="AD61" s="17"/>
      <c r="AE61" s="18"/>
      <c r="AF61" s="18"/>
      <c r="AG61" s="18"/>
      <c r="AH61" s="18"/>
      <c r="AI61" s="18"/>
      <c r="AJ61" s="18"/>
    </row>
    <row r="62" spans="1:37" ht="8" customHeight="1">
      <c r="A62" s="124"/>
      <c r="B62" s="127"/>
      <c r="C62" s="127"/>
      <c r="D62" s="239" t="s">
        <v>83</v>
      </c>
      <c r="E62" s="239"/>
      <c r="F62" s="239" t="s">
        <v>84</v>
      </c>
      <c r="G62" s="239"/>
      <c r="H62" s="128"/>
      <c r="I62" s="80"/>
      <c r="J62" s="101"/>
      <c r="K62" s="85"/>
      <c r="L62" s="85"/>
      <c r="M62" s="85"/>
      <c r="N62" s="85"/>
      <c r="O62" s="129"/>
      <c r="P62" s="85"/>
      <c r="Q62" s="130"/>
      <c r="R62" s="18"/>
      <c r="S62"/>
      <c r="T62"/>
      <c r="U62"/>
      <c r="V62"/>
      <c r="W62"/>
      <c r="X62"/>
      <c r="Y62"/>
      <c r="Z62"/>
      <c r="AA62" s="18"/>
      <c r="AB62" s="18"/>
      <c r="AC62" s="17"/>
      <c r="AD62" s="17"/>
      <c r="AE62" s="18"/>
      <c r="AF62" s="18"/>
      <c r="AG62" s="18"/>
      <c r="AH62" s="18"/>
      <c r="AI62" s="18"/>
      <c r="AJ62" s="18"/>
      <c r="AK62" s="10"/>
    </row>
    <row r="63" spans="1:37" s="10" customFormat="1" ht="21.5" customHeight="1">
      <c r="A63" s="26"/>
      <c r="B63" s="131"/>
      <c r="C63" s="131"/>
      <c r="D63" s="239"/>
      <c r="E63" s="239"/>
      <c r="F63" s="239"/>
      <c r="G63" s="239"/>
      <c r="H63" s="128"/>
      <c r="I63" s="80"/>
      <c r="J63" s="30"/>
      <c r="K63" s="71"/>
      <c r="L63" s="132" t="s">
        <v>85</v>
      </c>
      <c r="M63" s="30"/>
      <c r="N63" s="30"/>
      <c r="O63"/>
      <c r="P63" s="240">
        <f>IF(OR(G4&lt;DATE(R1,1,1),G4&gt;DATE(R1,12,31)),"!!!!!!!!",P52+P61)</f>
        <v>671.58799999999997</v>
      </c>
      <c r="Q63" s="240"/>
      <c r="R63" s="18"/>
      <c r="S63"/>
      <c r="T63"/>
      <c r="U63"/>
      <c r="V63"/>
      <c r="W63"/>
      <c r="X63"/>
      <c r="Y63"/>
      <c r="Z63"/>
      <c r="AA63" s="18"/>
      <c r="AB63" s="18"/>
      <c r="AC63" s="32"/>
      <c r="AD63" s="32"/>
      <c r="AE63" s="32"/>
      <c r="AF63" s="32"/>
      <c r="AG63" s="32"/>
      <c r="AH63" s="32"/>
      <c r="AI63" s="32"/>
      <c r="AJ63" s="32"/>
    </row>
    <row r="64" spans="1:37" s="10" customFormat="1" ht="14.5" customHeight="1">
      <c r="A64" s="91" t="s">
        <v>86</v>
      </c>
      <c r="B64" s="85"/>
      <c r="C64" s="131"/>
      <c r="D64" s="231" t="str">
        <f>IF(MONTH(G4)&lt;6,CONCATENATE("(",YEAR(G4)-2,"/",YEAR(G4)-1,")"),CONCATENATE("(",YEAR(G4)-1,"/",YEAR(G4),")"))</f>
        <v>(2013/2014)</v>
      </c>
      <c r="E64" s="231"/>
      <c r="F64" s="231" t="str">
        <f>IF(MONTH(G4)&lt;6,CONCATENATE("(",YEAR(G4)-1,"/",YEAR(G4),")"),CONCATENATE("(",YEAR(G4),"/",YEAR(G4)+1,")"))</f>
        <v>(2014/2015)</v>
      </c>
      <c r="G64" s="231"/>
      <c r="H64" s="133"/>
      <c r="I64" s="80"/>
      <c r="J64" s="30"/>
      <c r="K64" s="71"/>
      <c r="L64" s="99"/>
      <c r="M64" s="30"/>
      <c r="N64" s="30"/>
      <c r="O64" s="30"/>
      <c r="P64" s="134"/>
      <c r="Q64" s="135"/>
      <c r="R64" s="2"/>
      <c r="S64" s="3"/>
      <c r="T64" s="3"/>
      <c r="U64" s="3"/>
      <c r="V64" s="3"/>
      <c r="W64" s="3"/>
      <c r="X64" s="3"/>
      <c r="Y64" s="3"/>
      <c r="Z64" s="32"/>
      <c r="AA64" s="32"/>
      <c r="AB64" s="32"/>
      <c r="AC64" s="32"/>
      <c r="AD64" s="32"/>
      <c r="AE64" s="32"/>
      <c r="AF64" s="32"/>
      <c r="AG64" s="32"/>
      <c r="AH64" s="32"/>
      <c r="AI64" s="32"/>
      <c r="AJ64" s="32"/>
    </row>
    <row r="65" spans="1:37" s="10" customFormat="1" ht="14.5" customHeight="1">
      <c r="A65" s="136" t="str">
        <f>IF(W20="AC"," Nbre de jours acquis par mois",IF(OR(W5=" C. Occas.",W20="AI")," Nbre de jours acquis par 4sem",""))</f>
        <v xml:space="preserve"> Nbre de jours acquis par mois</v>
      </c>
      <c r="B65" s="32"/>
      <c r="C65" s="131"/>
      <c r="D65" s="232">
        <v>2.5</v>
      </c>
      <c r="E65" s="232"/>
      <c r="F65" s="232">
        <v>2.5</v>
      </c>
      <c r="G65" s="232"/>
      <c r="H65" s="233" t="str">
        <f>IF(W5=" C. Occas.","",IF(A66=""," Préciser le type de contrat et/ou le type de mensualisation !",""))</f>
        <v/>
      </c>
      <c r="I65" s="233"/>
      <c r="J65" s="233"/>
      <c r="K65"/>
      <c r="L65" s="30"/>
      <c r="M65" s="30"/>
      <c r="N65" s="30"/>
      <c r="O65" s="30"/>
      <c r="P65" s="134"/>
      <c r="Q65" s="135"/>
      <c r="R65" s="2"/>
      <c r="S65" s="3"/>
      <c r="T65" s="3"/>
      <c r="U65" s="3"/>
      <c r="V65" s="3"/>
      <c r="W65" s="3"/>
      <c r="X65" s="3"/>
      <c r="Y65" s="3"/>
      <c r="Z65" s="3"/>
      <c r="AA65" s="3"/>
      <c r="AB65" s="3"/>
      <c r="AC65" s="3"/>
      <c r="AD65" s="3"/>
      <c r="AE65" s="3"/>
      <c r="AF65" s="3"/>
      <c r="AG65" s="3"/>
      <c r="AH65" s="3"/>
      <c r="AI65" s="3"/>
      <c r="AJ65" s="3"/>
    </row>
    <row r="66" spans="1:37" s="10" customFormat="1" ht="14.5" customHeight="1">
      <c r="A66" s="136" t="str">
        <f>IF(W20="AC"," Nombre de mois travaillés",IF(OR(W5=" C. Occas.",W20="AI")," Nbre de semaines validées",""))</f>
        <v xml:space="preserve"> Nombre de mois travaillés</v>
      </c>
      <c r="B66" s="32"/>
      <c r="C66"/>
      <c r="D66" s="137">
        <v>10</v>
      </c>
      <c r="E66" s="138" t="str">
        <f>IF(W5=" C. Occas.","sem",IF(W20="AC"," m",IF(W20="AI","sem"," ?")))</f>
        <v xml:space="preserve"> m</v>
      </c>
      <c r="F66" s="137">
        <v>8</v>
      </c>
      <c r="G66" s="138" t="str">
        <f>IF(W5=" C. Occas.","sem",IF(W20="AC"," m",IF(W20="AI","sem"," ?")))</f>
        <v xml:space="preserve"> m</v>
      </c>
      <c r="H66" s="233"/>
      <c r="I66" s="233"/>
      <c r="J66" s="233"/>
      <c r="K66"/>
      <c r="L66" s="99" t="s">
        <v>87</v>
      </c>
      <c r="M66" s="30"/>
      <c r="N66" s="30"/>
      <c r="O66" s="99"/>
      <c r="P66" s="234">
        <f>ROUND(P52+P49+P50,2)</f>
        <v>563.89</v>
      </c>
      <c r="Q66" s="234"/>
      <c r="R66" s="2"/>
      <c r="S66" s="3"/>
      <c r="T66" s="3"/>
      <c r="U66" s="3"/>
      <c r="V66" s="3"/>
      <c r="W66" s="3"/>
      <c r="X66" s="3"/>
      <c r="Y66" s="3"/>
      <c r="Z66" s="3"/>
      <c r="AA66" s="3"/>
      <c r="AB66" s="3"/>
      <c r="AC66" s="3"/>
      <c r="AD66" s="3"/>
      <c r="AE66" s="3"/>
      <c r="AF66" s="3"/>
      <c r="AG66" s="3"/>
      <c r="AH66" s="3"/>
      <c r="AI66" s="3"/>
      <c r="AJ66" s="3"/>
    </row>
    <row r="67" spans="1:37" s="10" customFormat="1" ht="14.5" customHeight="1">
      <c r="A67" s="136" t="s">
        <v>88</v>
      </c>
      <c r="B67" s="32"/>
      <c r="C67" s="131"/>
      <c r="D67" s="235">
        <f>IF(W5=" C. Occas.",ROUNDUP(D66/4*D65,0),IF(W20="AC",ROUNDUP(D66*D65,0),IF(W20="AI",ROUNDUP(D66/4*D65,0),"")))</f>
        <v>25</v>
      </c>
      <c r="E67" s="235"/>
      <c r="F67" s="235">
        <f>IF(W5=" C. Occas.",ROUNDUP(F66/4*F65,0),IF(W20="AC",ROUNDUP(F66*F65,0),IF(W20="AI",ROUNDUP(F66/4*F65,0),"")))</f>
        <v>20</v>
      </c>
      <c r="G67" s="235"/>
      <c r="H67" s="233"/>
      <c r="I67" s="233"/>
      <c r="J67" s="233"/>
      <c r="K67"/>
      <c r="L67" s="30"/>
      <c r="M67" s="30"/>
      <c r="N67" s="30"/>
      <c r="O67" s="30"/>
      <c r="P67" s="134"/>
      <c r="Q67" s="135"/>
      <c r="R67" s="2"/>
      <c r="S67" s="3"/>
      <c r="T67" s="3"/>
      <c r="U67" s="3"/>
      <c r="V67" s="3"/>
      <c r="W67" s="3"/>
      <c r="X67" s="3"/>
      <c r="Y67" s="3"/>
      <c r="Z67" s="3"/>
      <c r="AA67" s="3"/>
      <c r="AB67" s="3"/>
      <c r="AC67" s="3"/>
      <c r="AD67" s="3"/>
      <c r="AE67" s="3"/>
      <c r="AF67" s="3"/>
      <c r="AG67" s="3"/>
      <c r="AH67" s="3"/>
      <c r="AI67" s="3"/>
      <c r="AJ67" s="3"/>
    </row>
    <row r="68" spans="1:37" s="10" customFormat="1" ht="14.5" customHeight="1">
      <c r="A68" s="136" t="s">
        <v>89</v>
      </c>
      <c r="B68" s="32"/>
      <c r="C68" s="131"/>
      <c r="D68" s="242">
        <v>2</v>
      </c>
      <c r="E68" s="242"/>
      <c r="F68" s="242"/>
      <c r="G68" s="242"/>
      <c r="H68" s="243" t="str">
        <f>IF(OR(AND(G4&gt;DATE(YEAR(G4),5,31),F68&lt;&gt;""),AND(G4&lt;DATE(YEAR(G4),4,1),F68&lt;&gt;"")),"Effacer le contenu de [F68]","")</f>
        <v/>
      </c>
      <c r="I68" s="243"/>
      <c r="J68" s="243"/>
      <c r="K68"/>
      <c r="L68" s="99"/>
      <c r="M68" s="30"/>
      <c r="N68" s="30"/>
      <c r="O68" s="139"/>
      <c r="P68" s="140"/>
      <c r="Q68" s="141"/>
      <c r="R68" s="2"/>
      <c r="S68" s="3"/>
      <c r="T68" s="3"/>
      <c r="U68" s="3"/>
      <c r="V68" s="3"/>
      <c r="W68" s="3"/>
      <c r="X68" s="3"/>
      <c r="Y68" s="3"/>
      <c r="Z68" s="3"/>
      <c r="AA68" s="3"/>
      <c r="AB68" s="3"/>
      <c r="AC68" s="3"/>
      <c r="AD68" s="3"/>
      <c r="AE68" s="3"/>
      <c r="AF68" s="3"/>
      <c r="AG68" s="3"/>
      <c r="AH68" s="3"/>
      <c r="AI68" s="3"/>
      <c r="AJ68" s="3"/>
    </row>
    <row r="69" spans="1:37" s="10" customFormat="1" ht="14.5" customHeight="1">
      <c r="A69" s="142" t="s">
        <v>90</v>
      </c>
      <c r="B69" s="143"/>
      <c r="C69" s="143"/>
      <c r="D69" s="245">
        <f>IF(D67+D68&lt;=30,D67+D68,30)</f>
        <v>27</v>
      </c>
      <c r="E69" s="245"/>
      <c r="F69" s="245">
        <f>IF(F67+F68&lt;=30,F67+F68,30)</f>
        <v>20</v>
      </c>
      <c r="G69" s="245"/>
      <c r="H69" s="243"/>
      <c r="I69" s="243"/>
      <c r="J69" s="243"/>
      <c r="K69"/>
      <c r="L69" s="144" t="s">
        <v>91</v>
      </c>
      <c r="M69" s="30"/>
      <c r="N69" s="30"/>
      <c r="O69" s="30"/>
      <c r="P69" s="241"/>
      <c r="Q69" s="241"/>
      <c r="R69" s="2"/>
      <c r="S69" s="3"/>
      <c r="T69" s="3"/>
      <c r="U69" s="3"/>
      <c r="V69" s="3"/>
      <c r="W69" s="3"/>
      <c r="X69" s="3"/>
      <c r="Y69" s="3"/>
      <c r="Z69" s="3"/>
      <c r="AA69" s="3"/>
      <c r="AB69" s="3"/>
      <c r="AC69" s="3"/>
      <c r="AD69" s="3"/>
      <c r="AE69" s="3"/>
      <c r="AF69" s="3"/>
      <c r="AG69" s="3"/>
      <c r="AH69" s="3"/>
      <c r="AI69" s="3"/>
      <c r="AJ69" s="3"/>
    </row>
    <row r="70" spans="1:37" s="10" customFormat="1" ht="14.5" customHeight="1">
      <c r="A70" s="136" t="s">
        <v>92</v>
      </c>
      <c r="B70"/>
      <c r="C70"/>
      <c r="D70" s="242">
        <v>4</v>
      </c>
      <c r="E70" s="242"/>
      <c r="F70" s="242"/>
      <c r="G70" s="242"/>
      <c r="H70" s="243" t="str">
        <f>IF(AND(OR(AND(W20="AI",F70&lt;&gt;""),AND(W20="AI",F71&lt;&gt;"")),MONTH(G4)&lt;&gt;5),"Effacer le contenu de [F70] et/ou [F71]","")</f>
        <v/>
      </c>
      <c r="I70" s="243"/>
      <c r="J70" s="243"/>
      <c r="K70" s="30"/>
      <c r="L70" s="30"/>
      <c r="M70" s="30"/>
      <c r="N70" s="30"/>
      <c r="O70" s="30"/>
      <c r="P70" s="145"/>
      <c r="Q70" s="146"/>
      <c r="R70" s="2"/>
      <c r="S70" s="3"/>
      <c r="T70" s="3"/>
      <c r="U70" s="3"/>
      <c r="V70" s="3"/>
      <c r="W70" s="3"/>
      <c r="X70" s="3"/>
      <c r="Y70" s="3"/>
      <c r="Z70" s="3"/>
      <c r="AA70" s="3"/>
      <c r="AB70" s="3"/>
      <c r="AC70" s="3"/>
      <c r="AD70" s="3"/>
      <c r="AE70" s="3"/>
      <c r="AF70" s="3"/>
      <c r="AG70" s="3"/>
      <c r="AH70" s="3"/>
      <c r="AI70" s="3"/>
      <c r="AJ70" s="3"/>
      <c r="AK70" s="1"/>
    </row>
    <row r="71" spans="1:37" ht="14.5" customHeight="1">
      <c r="A71" s="136" t="s">
        <v>93</v>
      </c>
      <c r="B71" s="32"/>
      <c r="C71" s="85"/>
      <c r="D71" s="244">
        <v>22</v>
      </c>
      <c r="E71" s="244"/>
      <c r="F71" s="244"/>
      <c r="G71" s="244"/>
      <c r="H71" s="243"/>
      <c r="I71" s="243"/>
      <c r="J71" s="243"/>
      <c r="K71" s="147" t="s">
        <v>94</v>
      </c>
      <c r="P71" s="85"/>
      <c r="Q71" s="130"/>
    </row>
    <row r="72" spans="1:37" ht="14.5" customHeight="1">
      <c r="A72" s="148" t="s">
        <v>95</v>
      </c>
      <c r="B72" s="149"/>
      <c r="C72" s="86"/>
      <c r="D72" s="245">
        <f>D69-D71</f>
        <v>5</v>
      </c>
      <c r="E72" s="245"/>
      <c r="F72" s="245">
        <f>IF(AND(OR(W20="AI",W5="C. Occas."),AND(MONTH(G4)&lt;5,MONTH(G4)&gt;5)),F69,F69-F71)</f>
        <v>20</v>
      </c>
      <c r="G72" s="245"/>
      <c r="H72" s="85"/>
      <c r="I72" s="85"/>
      <c r="J72" s="85"/>
      <c r="K72"/>
      <c r="L72"/>
      <c r="M72"/>
      <c r="N72"/>
      <c r="O72" s="150" t="s">
        <v>96</v>
      </c>
      <c r="P72" s="251">
        <f>COUNTIF($B$81:$P$81,"&gt;=8")+COUNTIF($B$82:$Q$82,"&gt;=8")</f>
        <v>18</v>
      </c>
      <c r="Q72" s="251"/>
      <c r="S72" s="17"/>
      <c r="T72" s="17"/>
      <c r="U72" s="17"/>
      <c r="V72" s="17"/>
      <c r="W72" s="17"/>
      <c r="X72" s="17"/>
    </row>
    <row r="73" spans="1:37" ht="14.5" customHeight="1">
      <c r="A73" s="136"/>
      <c r="B73" s="85"/>
      <c r="C73" s="85"/>
      <c r="D73" s="85"/>
      <c r="E73" s="85"/>
      <c r="F73" s="85"/>
      <c r="G73" s="85"/>
      <c r="H73" s="85"/>
      <c r="I73" s="85"/>
      <c r="J73" s="85"/>
      <c r="K73"/>
      <c r="L73"/>
      <c r="M73"/>
      <c r="N73"/>
      <c r="O73" s="150" t="s">
        <v>97</v>
      </c>
      <c r="P73" s="252">
        <f>SUMIF($B$81:$P$81,"&lt;8",$B$81:$P$81)+SUMIF($B$82:$Q$82,"&lt;8",$B$82:$Q$82)</f>
        <v>0</v>
      </c>
      <c r="Q73" s="252"/>
      <c r="S73" s="17"/>
      <c r="T73" s="17"/>
      <c r="U73" s="17"/>
      <c r="V73" s="17"/>
      <c r="W73" s="17"/>
      <c r="X73" s="17"/>
    </row>
    <row r="74" spans="1:37" ht="14.5" customHeight="1">
      <c r="A74" s="151" t="s">
        <v>98</v>
      </c>
      <c r="B74" s="253"/>
      <c r="C74" s="253"/>
      <c r="D74" s="253"/>
      <c r="E74" s="253"/>
      <c r="F74" s="253"/>
      <c r="G74" s="152" t="s">
        <v>99</v>
      </c>
      <c r="H74" s="153"/>
      <c r="I74" s="85"/>
      <c r="J74" s="85"/>
      <c r="K74"/>
      <c r="L74"/>
      <c r="M74"/>
      <c r="N74"/>
      <c r="O74"/>
      <c r="P74"/>
      <c r="Q74" s="146"/>
      <c r="S74"/>
      <c r="T74"/>
      <c r="U74"/>
      <c r="V74"/>
      <c r="W74"/>
      <c r="X74"/>
    </row>
    <row r="75" spans="1:37" ht="14.5" customHeight="1">
      <c r="A75" s="154" t="s">
        <v>100</v>
      </c>
      <c r="B75" s="253"/>
      <c r="C75" s="253"/>
      <c r="D75" s="253"/>
      <c r="E75" s="253"/>
      <c r="F75" s="253"/>
      <c r="G75"/>
      <c r="H75" s="85"/>
      <c r="I75" s="85"/>
      <c r="J75" s="85"/>
      <c r="K75" s="155"/>
      <c r="L75" s="156"/>
      <c r="M75" s="156"/>
      <c r="N75" s="157"/>
      <c r="O75" s="158" t="s">
        <v>101</v>
      </c>
      <c r="P75" s="254">
        <f>COUNT($B$81:$P$81)+COUNT($B$82:$Q$82)</f>
        <v>18</v>
      </c>
      <c r="Q75" s="254"/>
      <c r="S75"/>
      <c r="T75"/>
      <c r="U75"/>
      <c r="V75"/>
      <c r="W75"/>
      <c r="X75"/>
    </row>
    <row r="76" spans="1:37" ht="14.5" customHeight="1">
      <c r="A76" s="154" t="s">
        <v>102</v>
      </c>
      <c r="B76" s="246"/>
      <c r="C76" s="246"/>
      <c r="D76" s="246"/>
      <c r="E76" s="246"/>
      <c r="F76" s="246"/>
      <c r="K76" s="155"/>
      <c r="L76" s="127"/>
      <c r="M76" s="127"/>
      <c r="N76" s="127"/>
      <c r="O76" s="158" t="s">
        <v>103</v>
      </c>
      <c r="P76" s="247">
        <f>SUM(B81:Q82)</f>
        <v>171</v>
      </c>
      <c r="Q76" s="247"/>
      <c r="S76"/>
      <c r="T76"/>
      <c r="U76"/>
      <c r="V76"/>
      <c r="W76"/>
      <c r="X76"/>
    </row>
    <row r="77" spans="1:37" ht="8" customHeight="1">
      <c r="A77" s="26"/>
      <c r="B77" s="85"/>
      <c r="C77" s="85"/>
      <c r="D77" s="85"/>
      <c r="E77" s="85"/>
      <c r="F77" s="85"/>
      <c r="G77" s="85"/>
      <c r="H77" s="85"/>
      <c r="I77" s="85"/>
      <c r="J77" s="85"/>
      <c r="K77"/>
      <c r="L77"/>
      <c r="M77"/>
      <c r="N77"/>
      <c r="O77"/>
      <c r="P77"/>
      <c r="Q77" s="146"/>
      <c r="S77"/>
      <c r="T77"/>
      <c r="U77"/>
      <c r="V77"/>
      <c r="W77"/>
      <c r="X77"/>
    </row>
    <row r="78" spans="1:37" ht="14.5" customHeight="1">
      <c r="A78" s="248" t="s">
        <v>104</v>
      </c>
      <c r="B78" s="248"/>
      <c r="C78" s="248"/>
      <c r="D78" s="248"/>
      <c r="E78" s="248"/>
      <c r="F78" s="248"/>
      <c r="G78" s="248"/>
      <c r="H78" s="248"/>
      <c r="I78" s="248"/>
      <c r="J78" s="248"/>
      <c r="K78" s="248"/>
      <c r="L78" s="248"/>
      <c r="M78" s="248"/>
      <c r="N78" s="248"/>
      <c r="O78" s="248"/>
      <c r="P78" s="248"/>
      <c r="Q78" s="248"/>
      <c r="S78"/>
      <c r="T78"/>
      <c r="U78"/>
      <c r="V78"/>
      <c r="W78"/>
      <c r="X78"/>
    </row>
    <row r="79" spans="1:37" ht="12.5" customHeight="1">
      <c r="A79" s="249" t="s">
        <v>111</v>
      </c>
      <c r="B79" s="249"/>
      <c r="C79" s="249"/>
      <c r="D79" s="249"/>
      <c r="E79" s="249"/>
      <c r="F79" s="249"/>
      <c r="G79" s="249"/>
      <c r="H79" s="249"/>
      <c r="I79" s="249"/>
      <c r="J79" s="249"/>
      <c r="K79" s="249"/>
      <c r="L79" s="249"/>
      <c r="M79" s="249"/>
      <c r="N79" s="249"/>
      <c r="O79" s="249"/>
      <c r="P79" s="249"/>
      <c r="Q79" s="249"/>
      <c r="S79"/>
      <c r="T79"/>
      <c r="U79"/>
      <c r="V79"/>
      <c r="W79"/>
      <c r="X79"/>
    </row>
    <row r="80" spans="1:37" s="44" customFormat="1" ht="14.5" customHeight="1">
      <c r="R80" s="4"/>
      <c r="X80" s="159"/>
      <c r="AA80" s="3"/>
      <c r="AB80" s="3"/>
      <c r="AC80" s="3"/>
      <c r="AD80" s="3"/>
      <c r="AE80" s="3"/>
    </row>
    <row r="81" spans="1:31" s="44" customFormat="1" ht="14.5" customHeight="1">
      <c r="A81" s="250" t="s">
        <v>105</v>
      </c>
      <c r="B81" s="160" t="str">
        <f t="shared" ref="B81:P81" si="8">IF(B17="",IF(B16=0,"",B16),"")</f>
        <v/>
      </c>
      <c r="C81" s="160">
        <f t="shared" si="8"/>
        <v>8</v>
      </c>
      <c r="D81" s="160" t="str">
        <f t="shared" si="8"/>
        <v/>
      </c>
      <c r="E81" s="160" t="str">
        <f t="shared" si="8"/>
        <v/>
      </c>
      <c r="F81" s="160">
        <f t="shared" si="8"/>
        <v>10</v>
      </c>
      <c r="G81" s="160">
        <f t="shared" si="8"/>
        <v>10</v>
      </c>
      <c r="H81" s="160">
        <f t="shared" si="8"/>
        <v>10</v>
      </c>
      <c r="I81" s="160">
        <f t="shared" si="8"/>
        <v>10</v>
      </c>
      <c r="J81" s="160">
        <f t="shared" si="8"/>
        <v>8</v>
      </c>
      <c r="K81" s="160" t="str">
        <f t="shared" si="8"/>
        <v/>
      </c>
      <c r="L81" s="160" t="str">
        <f t="shared" si="8"/>
        <v/>
      </c>
      <c r="M81" s="160">
        <f t="shared" si="8"/>
        <v>10</v>
      </c>
      <c r="N81" s="160" t="str">
        <f t="shared" si="8"/>
        <v/>
      </c>
      <c r="O81" s="160" t="str">
        <f t="shared" si="8"/>
        <v/>
      </c>
      <c r="P81" s="160" t="str">
        <f t="shared" si="8"/>
        <v/>
      </c>
      <c r="Q81" s="161"/>
      <c r="R81" s="4"/>
      <c r="S81" s="162"/>
      <c r="T81" s="163"/>
      <c r="V81" s="159"/>
      <c r="W81" s="159"/>
      <c r="X81" s="164"/>
      <c r="AA81" s="3"/>
      <c r="AB81" s="3"/>
      <c r="AC81" s="3"/>
      <c r="AD81" s="3"/>
      <c r="AE81" s="3"/>
    </row>
    <row r="82" spans="1:31" s="44" customFormat="1" ht="14.5" customHeight="1">
      <c r="A82" s="250"/>
      <c r="B82" s="160">
        <f t="shared" ref="B82:Q82" si="9">IF(B21="",IF(B20=0,"",B20),"")</f>
        <v>8</v>
      </c>
      <c r="C82" s="160" t="str">
        <f t="shared" si="9"/>
        <v/>
      </c>
      <c r="D82" s="160" t="str">
        <f t="shared" si="9"/>
        <v/>
      </c>
      <c r="E82" s="160">
        <f t="shared" si="9"/>
        <v>10</v>
      </c>
      <c r="F82" s="160">
        <f t="shared" si="9"/>
        <v>10</v>
      </c>
      <c r="G82" s="160">
        <f t="shared" si="9"/>
        <v>10</v>
      </c>
      <c r="H82" s="160">
        <f t="shared" si="9"/>
        <v>10</v>
      </c>
      <c r="I82" s="160">
        <f t="shared" si="9"/>
        <v>9</v>
      </c>
      <c r="J82" s="160" t="str">
        <f t="shared" si="9"/>
        <v/>
      </c>
      <c r="K82" s="160" t="str">
        <f t="shared" si="9"/>
        <v/>
      </c>
      <c r="L82" s="160">
        <f t="shared" si="9"/>
        <v>10</v>
      </c>
      <c r="M82" s="160">
        <f t="shared" si="9"/>
        <v>10</v>
      </c>
      <c r="N82" s="160">
        <f t="shared" si="9"/>
        <v>10</v>
      </c>
      <c r="O82" s="160">
        <f t="shared" si="9"/>
        <v>10</v>
      </c>
      <c r="P82" s="160">
        <f t="shared" si="9"/>
        <v>8</v>
      </c>
      <c r="Q82" s="160" t="str">
        <f t="shared" si="9"/>
        <v/>
      </c>
      <c r="R82" s="4"/>
      <c r="X82" s="165"/>
      <c r="AA82" s="3"/>
      <c r="AB82" s="3"/>
      <c r="AC82" s="3"/>
      <c r="AD82" s="3"/>
      <c r="AE82" s="3"/>
    </row>
  </sheetData>
  <sheetProtection password="8E4D" sheet="1" objects="1" scenarios="1"/>
  <mergeCells count="164">
    <mergeCell ref="B76:F76"/>
    <mergeCell ref="P76:Q76"/>
    <mergeCell ref="A78:Q78"/>
    <mergeCell ref="A79:Q79"/>
    <mergeCell ref="A81:A82"/>
    <mergeCell ref="D72:E72"/>
    <mergeCell ref="F72:G72"/>
    <mergeCell ref="P72:Q72"/>
    <mergeCell ref="P73:Q73"/>
    <mergeCell ref="B74:F74"/>
    <mergeCell ref="P75:Q75"/>
    <mergeCell ref="B75:F75"/>
    <mergeCell ref="P69:Q69"/>
    <mergeCell ref="D70:E70"/>
    <mergeCell ref="F70:G70"/>
    <mergeCell ref="H70:J71"/>
    <mergeCell ref="D71:E71"/>
    <mergeCell ref="F71:G71"/>
    <mergeCell ref="D68:E68"/>
    <mergeCell ref="F68:G68"/>
    <mergeCell ref="H68:J69"/>
    <mergeCell ref="D69:E69"/>
    <mergeCell ref="F69:G69"/>
    <mergeCell ref="D64:E64"/>
    <mergeCell ref="F64:G64"/>
    <mergeCell ref="D65:E65"/>
    <mergeCell ref="F65:G65"/>
    <mergeCell ref="H65:J67"/>
    <mergeCell ref="P66:Q66"/>
    <mergeCell ref="D67:E67"/>
    <mergeCell ref="F67:G67"/>
    <mergeCell ref="L59:M59"/>
    <mergeCell ref="P59:Q59"/>
    <mergeCell ref="C60:J60"/>
    <mergeCell ref="P60:Q60"/>
    <mergeCell ref="P61:Q61"/>
    <mergeCell ref="D62:E63"/>
    <mergeCell ref="F62:G63"/>
    <mergeCell ref="P63:Q63"/>
    <mergeCell ref="H57:J57"/>
    <mergeCell ref="L57:M57"/>
    <mergeCell ref="P57:Q57"/>
    <mergeCell ref="I58:J58"/>
    <mergeCell ref="L58:M58"/>
    <mergeCell ref="P58:Q58"/>
    <mergeCell ref="H55:J55"/>
    <mergeCell ref="L55:M55"/>
    <mergeCell ref="P55:Q55"/>
    <mergeCell ref="I56:J56"/>
    <mergeCell ref="L56:M56"/>
    <mergeCell ref="P56:Q56"/>
    <mergeCell ref="L50:M50"/>
    <mergeCell ref="N50:O50"/>
    <mergeCell ref="P50:Q50"/>
    <mergeCell ref="P51:Q51"/>
    <mergeCell ref="P52:Q52"/>
    <mergeCell ref="L54:M54"/>
    <mergeCell ref="N54:O54"/>
    <mergeCell ref="P54:Q54"/>
    <mergeCell ref="L48:M48"/>
    <mergeCell ref="N48:O48"/>
    <mergeCell ref="P48:Q48"/>
    <mergeCell ref="L49:M49"/>
    <mergeCell ref="N49:O49"/>
    <mergeCell ref="P49:Q49"/>
    <mergeCell ref="L46:M46"/>
    <mergeCell ref="N46:O46"/>
    <mergeCell ref="P46:Q46"/>
    <mergeCell ref="L47:M47"/>
    <mergeCell ref="N47:O47"/>
    <mergeCell ref="P47:Q47"/>
    <mergeCell ref="G44:K45"/>
    <mergeCell ref="L44:M44"/>
    <mergeCell ref="N44:O44"/>
    <mergeCell ref="P44:Q44"/>
    <mergeCell ref="L45:M45"/>
    <mergeCell ref="N45:O45"/>
    <mergeCell ref="P45:Q45"/>
    <mergeCell ref="N42:O42"/>
    <mergeCell ref="P42:Q42"/>
    <mergeCell ref="L43:M43"/>
    <mergeCell ref="N43:O43"/>
    <mergeCell ref="P43:Q43"/>
    <mergeCell ref="P37:Q37"/>
    <mergeCell ref="L39:Q39"/>
    <mergeCell ref="F40:K42"/>
    <mergeCell ref="L40:M40"/>
    <mergeCell ref="N40:O40"/>
    <mergeCell ref="P40:Q40"/>
    <mergeCell ref="L41:M41"/>
    <mergeCell ref="N41:O41"/>
    <mergeCell ref="P41:Q41"/>
    <mergeCell ref="L42:M42"/>
    <mergeCell ref="L35:M35"/>
    <mergeCell ref="N35:O35"/>
    <mergeCell ref="P35:Q35"/>
    <mergeCell ref="E36:K36"/>
    <mergeCell ref="L36:M36"/>
    <mergeCell ref="N36:O36"/>
    <mergeCell ref="P36:Q36"/>
    <mergeCell ref="E33:K33"/>
    <mergeCell ref="L33:M33"/>
    <mergeCell ref="N33:O33"/>
    <mergeCell ref="P33:Q33"/>
    <mergeCell ref="E34:K34"/>
    <mergeCell ref="L34:M34"/>
    <mergeCell ref="N34:O34"/>
    <mergeCell ref="P34:Q34"/>
    <mergeCell ref="L31:M31"/>
    <mergeCell ref="N31:O31"/>
    <mergeCell ref="P31:Q31"/>
    <mergeCell ref="S31:Z32"/>
    <mergeCell ref="E32:K32"/>
    <mergeCell ref="L32:M32"/>
    <mergeCell ref="N32:O32"/>
    <mergeCell ref="P32:Q32"/>
    <mergeCell ref="L29:M29"/>
    <mergeCell ref="N29:O29"/>
    <mergeCell ref="P29:Q29"/>
    <mergeCell ref="L30:M30"/>
    <mergeCell ref="N30:O30"/>
    <mergeCell ref="P30:Q30"/>
    <mergeCell ref="G25:H25"/>
    <mergeCell ref="P25:Q25"/>
    <mergeCell ref="L27:M27"/>
    <mergeCell ref="N27:O27"/>
    <mergeCell ref="P27:Q27"/>
    <mergeCell ref="L28:M28"/>
    <mergeCell ref="N28:O28"/>
    <mergeCell ref="P28:Q28"/>
    <mergeCell ref="A18:A19"/>
    <mergeCell ref="S20:V21"/>
    <mergeCell ref="W20:W21"/>
    <mergeCell ref="G23:H23"/>
    <mergeCell ref="P23:Q23"/>
    <mergeCell ref="G24:H24"/>
    <mergeCell ref="P24:Q24"/>
    <mergeCell ref="V9:Z11"/>
    <mergeCell ref="B10:G10"/>
    <mergeCell ref="L10:Q10"/>
    <mergeCell ref="E11:L11"/>
    <mergeCell ref="A12:Q12"/>
    <mergeCell ref="A14:A15"/>
    <mergeCell ref="B7:G7"/>
    <mergeCell ref="L7:Q7"/>
    <mergeCell ref="B8:G8"/>
    <mergeCell ref="L8:Q8"/>
    <mergeCell ref="B9:G9"/>
    <mergeCell ref="L9:Q9"/>
    <mergeCell ref="A5:G5"/>
    <mergeCell ref="I5:Q5"/>
    <mergeCell ref="S5:V6"/>
    <mergeCell ref="W5:X5"/>
    <mergeCell ref="B6:G6"/>
    <mergeCell ref="L6:Q6"/>
    <mergeCell ref="A1:Q1"/>
    <mergeCell ref="S1:Z2"/>
    <mergeCell ref="A2:Q2"/>
    <mergeCell ref="AB2:AC2"/>
    <mergeCell ref="G3:J3"/>
    <mergeCell ref="B4:E4"/>
    <mergeCell ref="G4:J4"/>
    <mergeCell ref="K4:L4"/>
    <mergeCell ref="M4:Q4"/>
  </mergeCells>
  <conditionalFormatting sqref="L35">
    <cfRule type="expression" dxfId="27" priority="1" stopIfTrue="1">
      <formula>W5=" CDD"</formula>
    </cfRule>
  </conditionalFormatting>
  <conditionalFormatting sqref="N33:N34">
    <cfRule type="cellIs" dxfId="26" priority="2" stopIfTrue="1" operator="greaterThan">
      <formula>0</formula>
    </cfRule>
  </conditionalFormatting>
  <conditionalFormatting sqref="N35">
    <cfRule type="expression" dxfId="25" priority="3" stopIfTrue="1">
      <formula>W5=" CDD"</formula>
    </cfRule>
  </conditionalFormatting>
  <conditionalFormatting sqref="N36">
    <cfRule type="expression" dxfId="24" priority="4" stopIfTrue="1">
      <formula>OR(W5=" CDD",W5=" C. Occas.")</formula>
    </cfRule>
  </conditionalFormatting>
  <conditionalFormatting sqref="N41 N44">
    <cfRule type="cellIs" dxfId="23" priority="5" stopIfTrue="1" operator="equal">
      <formula>"???"</formula>
    </cfRule>
  </conditionalFormatting>
  <conditionalFormatting sqref="O19">
    <cfRule type="cellIs" dxfId="22" priority="6" stopIfTrue="1" operator="equal">
      <formula>""</formula>
    </cfRule>
  </conditionalFormatting>
  <conditionalFormatting sqref="O20:O21">
    <cfRule type="expression" dxfId="21" priority="7" stopIfTrue="1">
      <formula>$O$19=""</formula>
    </cfRule>
  </conditionalFormatting>
  <conditionalFormatting sqref="P19">
    <cfRule type="expression" dxfId="20" priority="8" stopIfTrue="1">
      <formula>$O$19=""</formula>
    </cfRule>
    <cfRule type="cellIs" dxfId="19" priority="9" stopIfTrue="1" operator="equal">
      <formula>""</formula>
    </cfRule>
  </conditionalFormatting>
  <conditionalFormatting sqref="P20:P21">
    <cfRule type="expression" dxfId="18" priority="10" stopIfTrue="1">
      <formula>$O$19=""</formula>
    </cfRule>
    <cfRule type="expression" dxfId="17" priority="11" stopIfTrue="1">
      <formula>$P$19=""</formula>
    </cfRule>
  </conditionalFormatting>
  <conditionalFormatting sqref="P33:P34">
    <cfRule type="cellIs" dxfId="16" priority="12" stopIfTrue="1" operator="greaterThan">
      <formula>0</formula>
    </cfRule>
  </conditionalFormatting>
  <conditionalFormatting sqref="A35">
    <cfRule type="expression" dxfId="15" priority="13" stopIfTrue="1">
      <formula>W5=" CDD"</formula>
    </cfRule>
  </conditionalFormatting>
  <conditionalFormatting sqref="Q18">
    <cfRule type="expression" dxfId="14" priority="14" stopIfTrue="1">
      <formula>$P$19=""</formula>
    </cfRule>
    <cfRule type="cellIs" dxfId="13" priority="15" stopIfTrue="1" operator="equal">
      <formula>""</formula>
    </cfRule>
  </conditionalFormatting>
  <conditionalFormatting sqref="Q19">
    <cfRule type="expression" dxfId="12" priority="16" stopIfTrue="1">
      <formula>$P$19=""</formula>
    </cfRule>
    <cfRule type="cellIs" dxfId="11" priority="17" stopIfTrue="1" operator="equal">
      <formula>""</formula>
    </cfRule>
  </conditionalFormatting>
  <conditionalFormatting sqref="Q20:Q21">
    <cfRule type="expression" dxfId="10" priority="18" stopIfTrue="1">
      <formula>$P$19=""</formula>
    </cfRule>
    <cfRule type="expression" dxfId="9" priority="19" stopIfTrue="1">
      <formula>$Q$19=""</formula>
    </cfRule>
  </conditionalFormatting>
  <conditionalFormatting sqref="A66">
    <cfRule type="cellIs" priority="20" stopIfTrue="1" operator="equal">
      <formula>0</formula>
    </cfRule>
  </conditionalFormatting>
  <conditionalFormatting sqref="U10">
    <cfRule type="expression" dxfId="8" priority="21" stopIfTrue="1">
      <formula>$W$5=" CDD"</formula>
    </cfRule>
  </conditionalFormatting>
  <conditionalFormatting sqref="W23">
    <cfRule type="expression" dxfId="7" priority="22" stopIfTrue="1">
      <formula>$W$20="AI"</formula>
    </cfRule>
  </conditionalFormatting>
  <conditionalFormatting sqref="D72">
    <cfRule type="cellIs" dxfId="6" priority="23" stopIfTrue="1" operator="lessThan">
      <formula>0</formula>
    </cfRule>
  </conditionalFormatting>
  <conditionalFormatting sqref="F68">
    <cfRule type="expression" dxfId="5" priority="24" stopIfTrue="1">
      <formula>OR($G$4&gt;DATE(YEAR($G$4),5,31),$G$4&lt;DATE(YEAR($G$4),4,1))</formula>
    </cfRule>
  </conditionalFormatting>
  <conditionalFormatting sqref="F70">
    <cfRule type="expression" dxfId="4" priority="25" stopIfTrue="1">
      <formula>AND(OR($W$20="AI",W5=" C. Occas."),MONTH(G4)&lt;&gt;5)</formula>
    </cfRule>
  </conditionalFormatting>
  <conditionalFormatting sqref="F71">
    <cfRule type="expression" dxfId="3" priority="26" stopIfTrue="1">
      <formula>AND(OR($W$20="AI",W5=" C. Occas."),MONTH(G4)&lt;&gt;5)</formula>
    </cfRule>
  </conditionalFormatting>
  <conditionalFormatting sqref="G4:J4">
    <cfRule type="expression" dxfId="2" priority="27" stopIfTrue="1">
      <formula>OR(G4&lt;DATE(R1,1,1),G4&gt;DATE(R1,12,31))</formula>
    </cfRule>
  </conditionalFormatting>
  <conditionalFormatting sqref="O18">
    <cfRule type="cellIs" priority="28" stopIfTrue="1" operator="equal">
      <formula>""</formula>
    </cfRule>
  </conditionalFormatting>
  <conditionalFormatting sqref="P18">
    <cfRule type="cellIs" dxfId="1" priority="29" stopIfTrue="1" operator="equal">
      <formula>""</formula>
    </cfRule>
  </conditionalFormatting>
  <conditionalFormatting sqref="F72">
    <cfRule type="cellIs" dxfId="0" priority="30" stopIfTrue="1" operator="lessThan">
      <formula>0</formula>
    </cfRule>
  </conditionalFormatting>
  <printOptions horizontalCentered="1" verticalCentered="1"/>
  <pageMargins left="0" right="0" top="0.12013888888888889" bottom="0.1701388888888889" header="0.51180555555555551" footer="0.51180555555555551"/>
  <pageSetup paperSize="9" firstPageNumber="0" orientation="portrait" horizontalDpi="300" verticalDpi="300"/>
  <headerFooter alignWithMargins="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BS simple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dc:creator>
  <cp:lastModifiedBy>Microsoft Office User</cp:lastModifiedBy>
  <dcterms:created xsi:type="dcterms:W3CDTF">2014-01-06T11:55:39Z</dcterms:created>
  <dcterms:modified xsi:type="dcterms:W3CDTF">2015-01-19T23:19:29Z</dcterms:modified>
</cp:coreProperties>
</file>